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943" windowHeight="10152"/>
  </bookViews>
  <sheets>
    <sheet name="汇总表" sheetId="1" r:id="rId1"/>
    <sheet name="小修保养" sheetId="2" r:id="rId2"/>
    <sheet name="养护工程" sheetId="3" r:id="rId3"/>
    <sheet name="绿美化工程" sheetId="4" r:id="rId4"/>
    <sheet name="基础数据采集" sheetId="5" r:id="rId5"/>
    <sheet name="养护工程遗留" sheetId="6" r:id="rId6"/>
    <sheet name="危桥维修改造工程遗留" sheetId="7" r:id="rId7"/>
    <sheet name="安全生命防护工程遗留" sheetId="8" r:id="rId8"/>
    <sheet name="服务区（停车区）工程遗留" sheetId="9" r:id="rId9"/>
  </sheets>
  <calcPr calcId="144525" concurrentCalc="0"/>
</workbook>
</file>

<file path=xl/sharedStrings.xml><?xml version="1.0" encoding="utf-8"?>
<sst xmlns="http://schemas.openxmlformats.org/spreadsheetml/2006/main" count="344">
  <si>
    <t>附件：</t>
  </si>
  <si>
    <t>2019年第九批交通发展补助资金                              （全省普通干线公路养护）资金支出明细表</t>
  </si>
  <si>
    <t>单位：万元</t>
  </si>
  <si>
    <t>项目单位</t>
  </si>
  <si>
    <t>项目名称</t>
  </si>
  <si>
    <t>金额</t>
  </si>
  <si>
    <t>备注</t>
  </si>
  <si>
    <t>吉林省公路管理局</t>
  </si>
  <si>
    <t>合计</t>
  </si>
  <si>
    <t>附表1.干线公路小修保养费</t>
  </si>
  <si>
    <t>附表2.干线公路养护工程费</t>
  </si>
  <si>
    <t>附表3.干线公路绿美化工程费</t>
  </si>
  <si>
    <t>附表4.干线公路基础数据采集费</t>
  </si>
  <si>
    <t>附表5.2018年干线公路养护工程遗留工程</t>
  </si>
  <si>
    <t>附表6.2018年干线公路危桥维修改造工程遗留项目</t>
  </si>
  <si>
    <t>附表7.2018年干线公路安全生命防护工程遗留项目</t>
  </si>
  <si>
    <t>附表8.2018年干线公路服务区（停车区）工程遗留项目</t>
  </si>
  <si>
    <t>附表1：</t>
  </si>
  <si>
    <t>2019年吉林省普通国省干线公路养护资金省投资预算表（小修保养）</t>
  </si>
  <si>
    <t>市（州）</t>
  </si>
  <si>
    <t xml:space="preserve">里程    （公里） </t>
  </si>
  <si>
    <t>保养费</t>
  </si>
  <si>
    <t>小修费</t>
  </si>
  <si>
    <t>小计</t>
  </si>
  <si>
    <t>基数</t>
  </si>
  <si>
    <t>其中：新增干线</t>
  </si>
  <si>
    <t>其中：工程、保通段</t>
  </si>
  <si>
    <t>其中：除雪费</t>
  </si>
  <si>
    <t>长春</t>
  </si>
  <si>
    <t>吉林</t>
  </si>
  <si>
    <t>四平</t>
  </si>
  <si>
    <t>辽源</t>
  </si>
  <si>
    <t>通化</t>
  </si>
  <si>
    <t>白山</t>
  </si>
  <si>
    <t>白城</t>
  </si>
  <si>
    <t>延边</t>
  </si>
  <si>
    <t>松原</t>
  </si>
  <si>
    <t>长白山管委会</t>
  </si>
  <si>
    <t>公主岭</t>
  </si>
  <si>
    <t>梅河口</t>
  </si>
  <si>
    <t>附表2：</t>
  </si>
  <si>
    <t>2019年吉林省普通国省干线公路养护资金省投资预算明细表（养护工程）</t>
  </si>
  <si>
    <t>工程位置</t>
  </si>
  <si>
    <t>主要建设内容</t>
  </si>
  <si>
    <t>路线名称</t>
  </si>
  <si>
    <t>起点位置</t>
  </si>
  <si>
    <t xml:space="preserve">桩号 </t>
  </si>
  <si>
    <t>终点位置</t>
  </si>
  <si>
    <t>延边州</t>
  </si>
  <si>
    <t>丹阿线</t>
  </si>
  <si>
    <t>K1413+323</t>
  </si>
  <si>
    <t>K1415+670</t>
  </si>
  <si>
    <t>老龙头水库段路面径流收集系统建设工程（吉公路技〔2019〕142号</t>
  </si>
  <si>
    <t>附表3：</t>
  </si>
  <si>
    <t>2019年吉林省普通国省干线公路养护资金省投资预算明细表（绿美化工程）</t>
  </si>
  <si>
    <t>金额（万元）</t>
  </si>
  <si>
    <t>京抚线
珲阿线
龙东线
长双线
环长春经济圈</t>
  </si>
  <si>
    <t>k1111+000-k1235+656间
k661+000-k666+279
k605+000-k649+000间
k0+000-k4+600
k248+000-k268+700间</t>
  </si>
  <si>
    <t>路树补植</t>
  </si>
  <si>
    <t>黑大线
珲阿线</t>
  </si>
  <si>
    <t>k825+591-k1019+651间
k420+515-k599+000间</t>
  </si>
  <si>
    <t>京抚线
集阿线
长双线</t>
  </si>
  <si>
    <t>k938+812-k951+113
k334+639-k367+000
k98+000-k148+000</t>
  </si>
  <si>
    <t>饶盖线</t>
  </si>
  <si>
    <t>k1099+513-k1134+693</t>
  </si>
  <si>
    <t>边坡防护</t>
  </si>
  <si>
    <t>集阿线
饶盖线
烟辽线</t>
  </si>
  <si>
    <t>k227+454-k316+595间
k1134+693-k1168+701
k127+738-k139+402</t>
  </si>
  <si>
    <t>通武线
石通线</t>
  </si>
  <si>
    <t>k0+000-l48+087
k34+791-k72+300间</t>
  </si>
  <si>
    <t>鹤大线
嘉临线</t>
  </si>
  <si>
    <t>k900+000-k980+000间
k1110+500-k1266+150间</t>
  </si>
  <si>
    <t>嘉临线</t>
  </si>
  <si>
    <t>k1110+000-k1219+000间</t>
  </si>
  <si>
    <t>嫩双线
珲阿线</t>
  </si>
  <si>
    <t>k419+869-k501+900
k867+123-k1019+000间</t>
  </si>
  <si>
    <t>k429+000-k456+000
k867+123-k1037+200间</t>
  </si>
  <si>
    <t>鹤大线
珲阿线
丹阿线</t>
  </si>
  <si>
    <t>k667+100-k750+000间
k124+922-k186+000间
k1411+400-k1489+000间</t>
  </si>
  <si>
    <t>京抚线
缓沈线
龙东线</t>
  </si>
  <si>
    <t>k1193+000-k1224+692
k333+500-k462+000
k733+000-k744+200</t>
  </si>
  <si>
    <t>京抚线
长双线</t>
  </si>
  <si>
    <t>k1008+350-k1021+630
k4+600-k35+000</t>
  </si>
  <si>
    <t>黑大线
集阿线</t>
  </si>
  <si>
    <t>k1052+400-k1072+017
k199+062-k227+007</t>
  </si>
  <si>
    <t>附表4：</t>
  </si>
  <si>
    <t>2019年吉林省普通国省干线公路养护资金省投资预算表（基础数据采集）</t>
  </si>
  <si>
    <t>公路基础数据专项调查</t>
  </si>
  <si>
    <t>合 计</t>
  </si>
  <si>
    <t>附件5：</t>
  </si>
  <si>
    <t>2018年吉林省普通国省干线公路养护遗留项目省投资预算明细表（养护工程）</t>
  </si>
  <si>
    <t>设计变更（万元）</t>
  </si>
  <si>
    <t>京抚线</t>
  </si>
  <si>
    <t>k1110+961
k1227+450</t>
  </si>
  <si>
    <t>k1191+640
k1227+507</t>
  </si>
  <si>
    <t>病害处理，新建交通标志及其他安全设施</t>
  </si>
  <si>
    <t>2018年干线公路养护工程沥青调价</t>
  </si>
  <si>
    <t>（吉公养管〔2019〕13号）</t>
  </si>
  <si>
    <t>漂河</t>
  </si>
  <si>
    <t>北安</t>
  </si>
  <si>
    <t>2018年养护工程设计变更（吉公计统〔2019〕18号）</t>
  </si>
  <si>
    <t>隧道电费</t>
  </si>
  <si>
    <t>黑大线</t>
  </si>
  <si>
    <t>口前</t>
  </si>
  <si>
    <t>k881+036
k925+000</t>
  </si>
  <si>
    <t>烟筒山</t>
  </si>
  <si>
    <t>k904+551
k945+770</t>
  </si>
  <si>
    <t>补2018年养护工程</t>
  </si>
  <si>
    <t>2017年水毁恢复重建工程</t>
  </si>
  <si>
    <t>k964+120.6</t>
  </si>
  <si>
    <t>2018年养护工程设计变更（吉公养管〔2018〕305号）</t>
  </si>
  <si>
    <t>k948+696</t>
  </si>
  <si>
    <t>k948+938</t>
  </si>
  <si>
    <t>2018年养护工程设计变更（吉公养管〔2018〕80号）（四公字〔2018〕83、71号）</t>
  </si>
  <si>
    <t>K947+836</t>
  </si>
  <si>
    <t>K974+991</t>
  </si>
  <si>
    <t>补沥青资金（吉公养管〔2019〕26号）</t>
  </si>
  <si>
    <t>抚公线G504</t>
  </si>
  <si>
    <t>新家超限检测站</t>
  </si>
  <si>
    <t>补2017年养护工程</t>
  </si>
  <si>
    <t>环长春经济圈</t>
  </si>
  <si>
    <t>2017年养护工程设计变更（四公字〔2017〕99号）</t>
  </si>
  <si>
    <t>长双线</t>
  </si>
  <si>
    <t>调减2016年养护工程</t>
  </si>
  <si>
    <t>调减四平市长双线2016年养护工程资金109.8万元（吉公计统〔2017〕7号）（吉交规划〔2016〕331号）</t>
  </si>
  <si>
    <t>集阿线</t>
  </si>
  <si>
    <t>白泉镇入口</t>
  </si>
  <si>
    <t>K303+016</t>
  </si>
  <si>
    <t>白泉镇出口</t>
  </si>
  <si>
    <t>K306+200.8</t>
  </si>
  <si>
    <t>补2018年养护工程费</t>
  </si>
  <si>
    <t>调减辽源市饶盖线大孤山至古仙烧锅岭段2018年养护工程资金92.9万元（吉公计统〔2018〕265号）（吉建财指〔2018〕847号），用于补辽源市2018年养护工程费</t>
  </si>
  <si>
    <t>大孤山（四平辽源界）</t>
  </si>
  <si>
    <t>K1097+651</t>
  </si>
  <si>
    <t>古仙烧锅岭</t>
  </si>
  <si>
    <t>K1132+818</t>
  </si>
  <si>
    <t>补2018年养护工程，设计变更（辽公养管〔2018〕1、2、3、4号）；调减沥青资金</t>
  </si>
  <si>
    <t>补2017年挡墙抢险工程</t>
  </si>
  <si>
    <t>长白段边坡</t>
  </si>
  <si>
    <t>2018年养护工程设计变更（吉公计统〔2018〕251号）</t>
  </si>
  <si>
    <t>因车购税下达资金超过预期，调减白山市2018年干线公路里程碑更换省投资金222.9万元（吉公计统〔2018〕265号）（吉建财指〔2018〕847号），用于白山市2018年国道丹阿线地质灾害治理工程设计变更（吉公计统〔2018〕251号）</t>
  </si>
  <si>
    <t>调减2018年干线公路里程碑更换</t>
  </si>
  <si>
    <t>（吉公养管〔2019〕14号）</t>
  </si>
  <si>
    <t>补2017年灾害工程土地拆迁费，设计变更（白山公管〔2018〕267号）</t>
  </si>
  <si>
    <t>调减白山市丹阿线2017年灾害防治工程资金8.5万元（吉公计统〔2018〕25号）（吉交函〔2017〕468号）</t>
  </si>
  <si>
    <t>2017年养护工程</t>
  </si>
  <si>
    <t>补2017年养护工程费，设计变更（白山公管〔2018〕210、208号）</t>
  </si>
  <si>
    <t>补2018年工程</t>
  </si>
  <si>
    <t>2018年养护工程</t>
  </si>
  <si>
    <t>设计变更（白山公管〔2018〕206、268、207、265、272号）（白山公管〔2019〕6号）</t>
  </si>
  <si>
    <t>调减白山市2018年养护工程资金36.6万元（吉公计统〔2018〕265号）（吉建财指〔2018〕847号）</t>
  </si>
  <si>
    <t>2018年里程碑</t>
  </si>
  <si>
    <t>设计变更（白山公管〔2018〕263号）</t>
  </si>
  <si>
    <t>补2018年抢险工程</t>
  </si>
  <si>
    <t>抚公线嘉临线
石通线辉三线</t>
  </si>
  <si>
    <t>调减2018年养护工程</t>
  </si>
  <si>
    <t>调减白山市抚公线、嘉临线、石通线、辉三线2018年超限站维修工程资金109.1万元（吉公计统〔2018〕265号）（吉建财指〔2018〕847号）</t>
  </si>
  <si>
    <t>（吉公养管〔2019〕29号）</t>
  </si>
  <si>
    <t>平台、佟家店超限站</t>
  </si>
  <si>
    <t>设计变更（白公养办〔2018〕44、46号）</t>
  </si>
  <si>
    <t>洮南过境路</t>
  </si>
  <si>
    <t>补2018年养护工程沥青资金</t>
  </si>
  <si>
    <t>因车购税下达资金超过预期，调减白城市国道珲阿公路白城东至到保大桥段2018年养护工程省投资金652万元、到保大桥至舍力段2018年养护工程省投资金189万元（吉公计统〔2018〕265号）（吉建财指〔2018〕847号），用于补白城市洮南过境路2018年养护工程沥青资金</t>
  </si>
  <si>
    <t>珲阿线</t>
  </si>
  <si>
    <t>白城东</t>
  </si>
  <si>
    <t>到保大桥</t>
  </si>
  <si>
    <t>调减2018年工程</t>
  </si>
  <si>
    <t>舍力</t>
  </si>
  <si>
    <t>嫩双线</t>
  </si>
  <si>
    <t>k516+658</t>
  </si>
  <si>
    <t>洮南</t>
  </si>
  <si>
    <t>k542+208</t>
  </si>
  <si>
    <t>补2018年安保工程（吉公计统〔2018〕179号）</t>
  </si>
  <si>
    <t>（吉公养管〔2019〕15号）</t>
  </si>
  <si>
    <t>2017年水毁恢复重建及危桥</t>
  </si>
  <si>
    <t>k1189+736</t>
  </si>
  <si>
    <t>k1222+790.534</t>
  </si>
  <si>
    <t>路面病害处理</t>
  </si>
  <si>
    <t>补2018年里程碑</t>
  </si>
  <si>
    <t>五通线</t>
  </si>
  <si>
    <t>肖家超限站</t>
  </si>
  <si>
    <t>调减2018年工程费</t>
  </si>
  <si>
    <t>调减松原市五通线2018年肖家超限站维修工程资金31.5万元（吉公计统〔2018〕265号）（吉建财指〔2018〕847号）</t>
  </si>
  <si>
    <t>锦江</t>
  </si>
  <si>
    <t>白溪</t>
  </si>
  <si>
    <t>2018年养护工程设计变更（吉公养管〔2018〕315号）</t>
  </si>
  <si>
    <t>2017年里程碑</t>
  </si>
  <si>
    <t>补2017年里程碑</t>
  </si>
  <si>
    <t>补2015年国检项目增设更换示警桩</t>
  </si>
  <si>
    <t>2018年养护工程设计变更（梅公养发〔2018〕1、2、3号）；调减沥青资金</t>
  </si>
  <si>
    <t>（吉公养管〔2019〕16号）</t>
  </si>
  <si>
    <t>附表6：</t>
  </si>
  <si>
    <t>2018年吉林省普通国省干线公路养护遗留项目省投资预算明细表
（危桥维修改造工程）</t>
  </si>
  <si>
    <t>桥梁名称</t>
  </si>
  <si>
    <t>桩号</t>
  </si>
  <si>
    <t>申请资金</t>
  </si>
  <si>
    <t>环长春经济圈线</t>
  </si>
  <si>
    <t>郭家店桥</t>
  </si>
  <si>
    <t>2018年拆除重建</t>
  </si>
  <si>
    <t>朝阳桥</t>
  </si>
  <si>
    <t>五家子桥</t>
  </si>
  <si>
    <t>蛟凤线</t>
  </si>
  <si>
    <t>新兴桥</t>
  </si>
  <si>
    <t>抚公线</t>
  </si>
  <si>
    <t>营城南桥</t>
  </si>
  <si>
    <t>补2018年危桥工程</t>
  </si>
  <si>
    <t>干线公路桥梁伸缩缝维修</t>
  </si>
  <si>
    <t>新发桥</t>
  </si>
  <si>
    <t>烟辽线</t>
  </si>
  <si>
    <t>东城山桥</t>
  </si>
  <si>
    <t>那小线</t>
  </si>
  <si>
    <t>猴石桥</t>
  </si>
  <si>
    <t>城子一桥</t>
  </si>
  <si>
    <t>黑鱼沟桥</t>
  </si>
  <si>
    <t>鹤大线
辉三线</t>
  </si>
  <si>
    <t>哈泥河大桥(左幅）天桥岭中桥</t>
  </si>
  <si>
    <t>永新线</t>
  </si>
  <si>
    <t>周大院桥</t>
  </si>
  <si>
    <t>集青小桥</t>
  </si>
  <si>
    <t>大庙小桥</t>
  </si>
  <si>
    <t>大安北立交桥</t>
  </si>
  <si>
    <t>2018年工程，设计变更（吉公养管〔2018〕237号）（白市公计〔2019〕5、6号）</t>
  </si>
  <si>
    <t>2017年危桥工程</t>
  </si>
  <si>
    <t>设计变更（松公字[2017]128、130号）</t>
  </si>
  <si>
    <t>龙东线</t>
  </si>
  <si>
    <t>光明一号桥</t>
  </si>
  <si>
    <t>附表7：</t>
  </si>
  <si>
    <t>2018年吉林省普通国省干线公路养护遗留项目省投资申请表                         （安全生命防护工程）</t>
  </si>
  <si>
    <t>水源地桥梁</t>
  </si>
  <si>
    <t>水源地桥梁危险货物运输整治</t>
  </si>
  <si>
    <t>补2018年标志护栏等安防工程</t>
  </si>
  <si>
    <t>珲阿线
长双线
五通线
京抚线</t>
  </si>
  <si>
    <t>K690+000-K724-799
K0+975-K4+613
K359+300-K437+800
K1027+853-K1033+028</t>
  </si>
  <si>
    <t>k622+310-k626+746 k658+370-k673+722</t>
  </si>
  <si>
    <t>增设中央分隔带护拦、防眩板、轮廓标、百米牌等（吉公计统〔2018〕268号）</t>
  </si>
  <si>
    <t>黑大线、珲阿线
龙东线、环长春经济圈线
京抚线、舒陶线</t>
  </si>
  <si>
    <t>铣刨旧标线并施划新标线（吉公计统〔2018〕214号）</t>
  </si>
  <si>
    <t>黑大线、珲阿线
龙东线、环长春经济圈线
京抚线</t>
  </si>
  <si>
    <t>改造原路标志、标线、护栏等交通安全设施（吉公计统〔2018〕311号）</t>
  </si>
  <si>
    <t>K864+053-K877+500</t>
  </si>
  <si>
    <t>七间房隧道
漂河岭隧道</t>
  </si>
  <si>
    <t>嘉临线、饶盖线
龙东线、永新线</t>
  </si>
  <si>
    <t>铣刨旧标线并施划新标线（吉公计统〔2018〕223号）</t>
  </si>
  <si>
    <t>补2017年安防工程</t>
  </si>
  <si>
    <t>K1083+555-K1098+783</t>
  </si>
  <si>
    <t>K947+836-K974+991</t>
  </si>
  <si>
    <t>集阿线、抚公线</t>
  </si>
  <si>
    <t>四杨线</t>
  </si>
  <si>
    <t>铣刨旧标线并施划新标线（吉公计统〔2018〕216号）</t>
  </si>
  <si>
    <t>k939+916-k951+045</t>
  </si>
  <si>
    <t>增设中央分隔带护拦、轮廓标、百米牌等（吉公计统〔2018〕272号）</t>
  </si>
  <si>
    <t>牙四线</t>
  </si>
  <si>
    <t>k864+033-k875+699</t>
  </si>
  <si>
    <t>k359+487-k383+500</t>
  </si>
  <si>
    <t>改造原路标志、标线等交通安全设施（吉公计统〔2018〕294号）</t>
  </si>
  <si>
    <t>k1097+651-k1132+818</t>
  </si>
  <si>
    <t>调减辽源市饶盖线大孤山至古仙烧锅岭段2018年养护工程资金13.7万元（吉公计统〔2018〕265号）（吉建财指〔2018〕847号），用于补辽源市2018年标志护栏等安防工程</t>
  </si>
  <si>
    <t>大孤山（四平辽源界）-古仙烧锅岭</t>
  </si>
  <si>
    <t>补2018年养护工程，设计变更（辽公养管[2018]1、2、3、4号）；调减沥青资金</t>
  </si>
  <si>
    <t>那小线、集阿线
饶盖线</t>
  </si>
  <si>
    <t>调整2017年安防遗留工程</t>
  </si>
  <si>
    <t>调减辽源市那小线、集阿线、饶
盖线2017年安防遗留工程资金20.3万元（吉公计统〔2018〕265号）（吉建财指〔2018〕847号）</t>
  </si>
  <si>
    <t>k227+310-k316+600间</t>
  </si>
  <si>
    <t>增设中央分隔带护拦、轮廓标、百米牌等（吉公计统〔2018〕267号）</t>
  </si>
  <si>
    <t>k1146+808-k1151+858</t>
  </si>
  <si>
    <t>饶盖线、集阿线
那小线</t>
  </si>
  <si>
    <t>改造原路标志、标线、护栏等交通安全设施（吉公计统〔2018〕261号）</t>
  </si>
  <si>
    <t>集阿线、那小线</t>
  </si>
  <si>
    <t>铣刨旧标线并施划新标线（吉公计统〔2018〕215号）</t>
  </si>
  <si>
    <t>饶盖线、集阿线</t>
  </si>
  <si>
    <t>改造原路标线、护栏等交通安全设施（吉公计统〔2018〕241号）</t>
  </si>
  <si>
    <t>2014年安防工程</t>
  </si>
  <si>
    <t>调减安防工程监理费</t>
  </si>
  <si>
    <t>调减通化市2014年安防工程监理费40.3万元</t>
  </si>
  <si>
    <t>鹤大线</t>
  </si>
  <si>
    <t>K1027+906-K1070+094</t>
  </si>
  <si>
    <t>鹤大线、集阿线
抚公线、辉三线</t>
  </si>
  <si>
    <t>虎门岭隧道、五女峰隧道
龙湾隧道、石门岭隧道</t>
  </si>
  <si>
    <t>k107+255-k132+935 k185+985-k199+062</t>
  </si>
  <si>
    <t>增设中央分隔带护拦（吉公计统〔2018〕299号）</t>
  </si>
  <si>
    <t>通武线、集阿线
辉三线</t>
  </si>
  <si>
    <t>铣刨旧标线并施划新标线（吉公计统〔2018〕225号）</t>
  </si>
  <si>
    <t>k1071+710-k1080+064</t>
  </si>
  <si>
    <t>改造原路标志、标线、护栏等交通安全设施（吉公计统〔2018〕220号）</t>
  </si>
  <si>
    <t>鹤大线、集阿线
丹阿线、抚公线
辉三线</t>
  </si>
  <si>
    <t>改造原路标志、标线、护栏等交通安全设施（吉公计统〔2019〕36号）</t>
  </si>
  <si>
    <t>k893+130-k900+020</t>
  </si>
  <si>
    <t>施划标线等</t>
  </si>
  <si>
    <t>2016年安防工程</t>
  </si>
  <si>
    <t>设计变更（白山公管〔2018〕178、232号）（〔2019〕76号）</t>
  </si>
  <si>
    <t>2017年安防工程</t>
  </si>
  <si>
    <t>设计变更（白山公管〔2018〕209号）</t>
  </si>
  <si>
    <t>2018年安防</t>
  </si>
  <si>
    <t>补2018年安防工程</t>
  </si>
  <si>
    <t>2017年遗留安防</t>
  </si>
  <si>
    <t>调减2017年遗留安防工程</t>
  </si>
  <si>
    <t>调减白山市2017年遗留安防工程资金593.3万元（吉公计统〔2018〕265号）（吉建财指〔2018〕847号）</t>
  </si>
  <si>
    <t>鹤大线、嘉临线
丹阿线、抚公线
天长线、辉三线</t>
  </si>
  <si>
    <t>铣刨旧标线并施划新标线（吉公计统〔2018〕242号）</t>
  </si>
  <si>
    <t>2015年白水泉停车区计划项目取消</t>
  </si>
  <si>
    <t>调减白山市2015年服务区工程资金105.8万元（吉公计统〔2015〕284号）（吉交规划〔2015〕163号），用于白山市2018年标线恢复工程（吉公计统〔2018〕242号）</t>
  </si>
  <si>
    <t>因车购税下达资金超过预期，调减白山市2018年干线公路里程碑更换省投资金0.1万元（吉公计统〔2018〕265号）（吉建财指〔2018〕847号），用于白山市2018年标线恢复工程（吉公计统〔2018〕242号）</t>
  </si>
  <si>
    <t>鹤大线、嘉临线
丹阿线、石通线</t>
  </si>
  <si>
    <t>改造原路标志、标线等交通安全设施（吉公计统〔2019〕32号）</t>
  </si>
  <si>
    <t>2017年标线恢复工程</t>
  </si>
  <si>
    <t>设计变更（吉公路〔2019〕19号）</t>
  </si>
  <si>
    <t>洮面过境路</t>
  </si>
  <si>
    <t>设计变更（白公养办〔2018〕45、47号）</t>
  </si>
  <si>
    <t>珲阿线、嫩双线</t>
  </si>
  <si>
    <t>补2018年安防工程，设计变更（吉公路〔2019〕19号）</t>
  </si>
  <si>
    <t>嫩双线、龙东线</t>
  </si>
  <si>
    <t>改造原路标志、标线、护栏等交通安全设施，（吉公计统〔2018〕277号）</t>
  </si>
  <si>
    <t>K782+400-K810+997</t>
  </si>
  <si>
    <t>K275+884-K286+997</t>
  </si>
  <si>
    <t>绥东线、珲阿线
三莫线、龙东线</t>
  </si>
  <si>
    <t>铣刨旧标线并施划新标线（吉公计统〔2018〕224号）</t>
  </si>
  <si>
    <t>增设中央分隔带护拦（吉公计统〔2018〕271号）</t>
  </si>
  <si>
    <t>k769-k802+798 
k847+311-k867+120</t>
  </si>
  <si>
    <t>增设中央分隔带护拦、轮廓标、百米牌等（吉公计统〔2018〕270号）</t>
  </si>
  <si>
    <t>绥沈线、龙东线
前太线</t>
  </si>
  <si>
    <t>改造原路标志、标线等交通安全设施（吉公计统〔2018〕276号）</t>
  </si>
  <si>
    <t>明沈线、珲阿线
嫩双线、龙东线
五通线、前太线</t>
  </si>
  <si>
    <t>铣刨旧标线并施划新标线（吉公计统〔2019〕3号）</t>
  </si>
  <si>
    <t>K1080+555-K1099+566</t>
  </si>
  <si>
    <t>补2018年标志护栏等安防工程，设计变更（梅公发〔2018〕46号）</t>
  </si>
  <si>
    <t>调减2016、2017年安防工程</t>
  </si>
  <si>
    <t>调减梅河口市黑大线2016、2017年安防工程资金23.9万元（吉公计统〔2017〕7号）（吉交规划〔2016〕331号）、（吉公计统〔2018〕25号）（吉交函〔2017〕468号）</t>
  </si>
  <si>
    <t>k199+062-k227+454</t>
  </si>
  <si>
    <t>增设中央分隔带护拦（吉公计统〔2018〕273号）</t>
  </si>
  <si>
    <t>黑大线
抚公线
集阿线</t>
  </si>
  <si>
    <t>改造原路标志、标线、护栏等交通安全设施（吉公计统〔2018〕301号）</t>
  </si>
  <si>
    <t>铣刨旧标线并施划新标线（吉公计统〔2018〕221号）</t>
  </si>
  <si>
    <t>改造原路标志、标线、护栏等交通安全设施（吉公计统〔2018〕260号）</t>
  </si>
  <si>
    <t>附表8：</t>
  </si>
  <si>
    <t>2018年吉林省普通国省干线公路养护遗留项目省投资申请表（服务设施工程）</t>
  </si>
  <si>
    <t>浑江口停车区、朱仙服务区，补2018年安防设施工程</t>
  </si>
  <si>
    <t>2017年服务区</t>
  </si>
  <si>
    <t>设计变更（白山公管〔2018〕264、270号）</t>
  </si>
  <si>
    <t>调减白山市2015年服务区工程资金21.8万元（吉公计统〔2015〕284号）（吉交规划〔2015〕163号），用于白山市2017年服务区设计变更（白山公管〔2018〕264、270号）</t>
  </si>
  <si>
    <t>2015年服务区</t>
  </si>
  <si>
    <t>白水泉停车区计划项目取消</t>
  </si>
  <si>
    <t>2018年服务区</t>
  </si>
  <si>
    <t>设计变更（白山公管〔2019〕23、24号）</t>
  </si>
  <si>
    <t>调减白山市2015年服务区工程资金30.5万元（吉公计统〔2015〕284号）（吉交规划〔2015〕163号），用于白山市2018年服务区设计变更白山公管〔2019〕23、24号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</si>
</sst>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;[Red]0.0"/>
    <numFmt numFmtId="177" formatCode="0.0_ "/>
    <numFmt numFmtId="178" formatCode="0.0_);[Red]\(0.0\)"/>
    <numFmt numFmtId="179" formatCode="0.00_ "/>
  </numFmts>
  <fonts count="52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9"/>
      <color indexed="8"/>
      <name val="宋体"/>
      <charset val="134"/>
      <scheme val="minor"/>
    </font>
    <font>
      <sz val="9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仿宋"/>
      <charset val="134"/>
    </font>
    <font>
      <sz val="9"/>
      <name val="仿宋_GB2312"/>
      <charset val="134"/>
    </font>
    <font>
      <sz val="9"/>
      <name val="宋体"/>
      <charset val="134"/>
    </font>
    <font>
      <b/>
      <sz val="1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6"/>
      <color theme="1"/>
      <name val="方正小标宋简体"/>
      <charset val="134"/>
    </font>
    <font>
      <b/>
      <sz val="12"/>
      <color indexed="8"/>
      <name val="宋体"/>
      <charset val="134"/>
      <scheme val="major"/>
    </font>
    <font>
      <b/>
      <sz val="12"/>
      <name val="宋体"/>
      <charset val="134"/>
      <scheme val="major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0"/>
      <name val="Helv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8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44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1" fillId="0" borderId="0">
      <alignment vertical="center"/>
    </xf>
    <xf numFmtId="0" fontId="33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46" fillId="6" borderId="17" applyNumberFormat="0" applyAlignment="0" applyProtection="0">
      <alignment vertical="center"/>
    </xf>
    <xf numFmtId="0" fontId="35" fillId="6" borderId="14" applyNumberFormat="0" applyAlignment="0" applyProtection="0">
      <alignment vertical="center"/>
    </xf>
    <xf numFmtId="0" fontId="50" fillId="23" borderId="19" applyNumberFormat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0" fillId="0" borderId="0"/>
    <xf numFmtId="0" fontId="32" fillId="16" borderId="0" applyNumberFormat="0" applyBorder="0" applyAlignment="0" applyProtection="0">
      <alignment vertical="center"/>
    </xf>
    <xf numFmtId="0" fontId="41" fillId="0" borderId="0">
      <alignment vertical="center"/>
    </xf>
    <xf numFmtId="0" fontId="32" fillId="34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</cellStyleXfs>
  <cellXfs count="18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4" fillId="2" borderId="2" xfId="5" applyNumberFormat="1" applyFont="1" applyFill="1" applyBorder="1" applyAlignment="1">
      <alignment horizontal="center" vertical="center" wrapText="1"/>
    </xf>
    <xf numFmtId="178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5" applyNumberFormat="1" applyFont="1" applyFill="1" applyBorder="1" applyAlignment="1">
      <alignment horizontal="center" vertical="center" wrapText="1"/>
    </xf>
    <xf numFmtId="178" fontId="4" fillId="2" borderId="5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 wrapText="1"/>
    </xf>
    <xf numFmtId="178" fontId="8" fillId="2" borderId="1" xfId="0" applyNumberFormat="1" applyFont="1" applyFill="1" applyBorder="1" applyAlignment="1">
      <alignment horizontal="center" vertical="center" wrapText="1"/>
    </xf>
    <xf numFmtId="0" fontId="9" fillId="2" borderId="1" xfId="5" applyFont="1" applyFill="1" applyBorder="1" applyAlignment="1">
      <alignment horizontal="center" vertical="center" wrapText="1"/>
    </xf>
    <xf numFmtId="0" fontId="9" fillId="2" borderId="1" xfId="5" applyFont="1" applyFill="1" applyBorder="1" applyAlignment="1">
      <alignment vertical="center" wrapText="1"/>
    </xf>
    <xf numFmtId="178" fontId="10" fillId="2" borderId="1" xfId="5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5" applyNumberFormat="1" applyFont="1" applyFill="1" applyBorder="1" applyAlignment="1">
      <alignment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10" fillId="2" borderId="1" xfId="6" applyNumberFormat="1" applyFont="1" applyFill="1" applyBorder="1" applyAlignment="1">
      <alignment horizontal="center" vertical="center" wrapText="1"/>
    </xf>
    <xf numFmtId="0" fontId="11" fillId="2" borderId="1" xfId="5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vertical="center" wrapText="1"/>
    </xf>
    <xf numFmtId="178" fontId="11" fillId="2" borderId="1" xfId="0" applyNumberFormat="1" applyFont="1" applyFill="1" applyBorder="1" applyAlignment="1">
      <alignment horizontal="center" vertical="center" wrapText="1"/>
    </xf>
    <xf numFmtId="0" fontId="11" fillId="2" borderId="1" xfId="6" applyNumberFormat="1" applyFont="1" applyFill="1" applyBorder="1" applyAlignment="1">
      <alignment horizontal="center" vertical="center" wrapText="1"/>
    </xf>
    <xf numFmtId="0" fontId="9" fillId="2" borderId="1" xfId="5" applyNumberFormat="1" applyFont="1" applyFill="1" applyBorder="1" applyAlignment="1">
      <alignment horizontal="center" vertical="center" wrapText="1"/>
    </xf>
    <xf numFmtId="0" fontId="10" fillId="2" borderId="1" xfId="5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5" applyNumberFormat="1" applyFont="1" applyFill="1" applyBorder="1" applyAlignment="1">
      <alignment vertical="center" wrapText="1"/>
    </xf>
    <xf numFmtId="0" fontId="9" fillId="2" borderId="2" xfId="5" applyNumberFormat="1" applyFont="1" applyFill="1" applyBorder="1" applyAlignment="1">
      <alignment vertical="center" wrapText="1"/>
    </xf>
    <xf numFmtId="0" fontId="9" fillId="2" borderId="2" xfId="5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6" xfId="5" applyNumberFormat="1" applyFont="1" applyFill="1" applyBorder="1" applyAlignment="1">
      <alignment vertical="center" wrapText="1"/>
    </xf>
    <xf numFmtId="0" fontId="9" fillId="2" borderId="6" xfId="5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2" borderId="4" xfId="5" applyNumberFormat="1" applyFont="1" applyFill="1" applyBorder="1" applyAlignment="1">
      <alignment vertical="center" wrapText="1"/>
    </xf>
    <xf numFmtId="0" fontId="9" fillId="2" borderId="4" xfId="5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2" borderId="1" xfId="5" applyNumberFormat="1" applyFont="1" applyFill="1" applyBorder="1" applyAlignment="1">
      <alignment vertical="center" wrapText="1"/>
    </xf>
    <xf numFmtId="178" fontId="8" fillId="2" borderId="1" xfId="5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5" fillId="0" borderId="1" xfId="5" applyNumberFormat="1" applyFont="1" applyFill="1" applyBorder="1" applyAlignment="1">
      <alignment horizontal="center" vertical="center" wrapText="1"/>
    </xf>
    <xf numFmtId="0" fontId="10" fillId="2" borderId="2" xfId="5" applyNumberFormat="1" applyFont="1" applyFill="1" applyBorder="1" applyAlignment="1">
      <alignment vertical="center" wrapText="1"/>
    </xf>
    <xf numFmtId="177" fontId="10" fillId="2" borderId="2" xfId="5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177" fontId="10" fillId="2" borderId="1" xfId="5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/>
    <xf numFmtId="0" fontId="9" fillId="2" borderId="4" xfId="5" applyFont="1" applyFill="1" applyBorder="1" applyAlignment="1">
      <alignment horizontal="center" vertical="center" wrapText="1"/>
    </xf>
    <xf numFmtId="0" fontId="10" fillId="2" borderId="4" xfId="5" applyNumberFormat="1" applyFont="1" applyFill="1" applyBorder="1" applyAlignment="1">
      <alignment vertical="center" wrapText="1"/>
    </xf>
    <xf numFmtId="178" fontId="12" fillId="2" borderId="1" xfId="0" applyNumberFormat="1" applyFont="1" applyFill="1" applyBorder="1" applyAlignment="1">
      <alignment horizontal="center" vertical="center"/>
    </xf>
    <xf numFmtId="177" fontId="1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1" fillId="2" borderId="1" xfId="5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5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9" fillId="2" borderId="2" xfId="5" applyFont="1" applyFill="1" applyBorder="1" applyAlignment="1">
      <alignment vertical="center" wrapText="1"/>
    </xf>
    <xf numFmtId="0" fontId="9" fillId="2" borderId="2" xfId="5" applyFont="1" applyFill="1" applyBorder="1" applyAlignment="1">
      <alignment horizontal="center" vertical="center" wrapText="1"/>
    </xf>
    <xf numFmtId="0" fontId="9" fillId="2" borderId="4" xfId="5" applyFont="1" applyFill="1" applyBorder="1" applyAlignment="1">
      <alignment vertical="center" wrapText="1"/>
    </xf>
    <xf numFmtId="0" fontId="13" fillId="2" borderId="1" xfId="5" applyNumberFormat="1" applyFont="1" applyFill="1" applyBorder="1" applyAlignment="1">
      <alignment vertical="center" wrapText="1"/>
    </xf>
    <xf numFmtId="0" fontId="10" fillId="2" borderId="7" xfId="5" applyFont="1" applyFill="1" applyBorder="1" applyAlignment="1">
      <alignment horizontal="center" vertical="center" wrapText="1"/>
    </xf>
    <xf numFmtId="0" fontId="14" fillId="2" borderId="1" xfId="5" applyFont="1" applyFill="1" applyBorder="1" applyAlignment="1"/>
    <xf numFmtId="0" fontId="14" fillId="2" borderId="1" xfId="5" applyNumberFormat="1" applyFont="1" applyFill="1" applyBorder="1" applyAlignment="1"/>
    <xf numFmtId="0" fontId="15" fillId="2" borderId="1" xfId="6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1" xfId="14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2" borderId="1" xfId="43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 applyProtection="1">
      <alignment horizontal="center" vertical="center" wrapText="1"/>
    </xf>
    <xf numFmtId="0" fontId="17" fillId="2" borderId="8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177" fontId="18" fillId="0" borderId="3" xfId="0" applyNumberFormat="1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177" fontId="18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left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1" xfId="45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18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78" fontId="5" fillId="0" borderId="1" xfId="22" applyNumberFormat="1" applyFont="1" applyFill="1" applyBorder="1" applyAlignment="1">
      <alignment horizontal="center" vertical="center" wrapText="1" shrinkToFit="1"/>
    </xf>
    <xf numFmtId="177" fontId="5" fillId="0" borderId="4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79" fontId="5" fillId="0" borderId="2" xfId="0" applyNumberFormat="1" applyFont="1" applyFill="1" applyBorder="1" applyAlignment="1">
      <alignment horizontal="left" vertical="center" wrapText="1"/>
    </xf>
    <xf numFmtId="179" fontId="5" fillId="0" borderId="4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24" fillId="0" borderId="0" xfId="0" applyNumberFormat="1" applyFont="1" applyAlignment="1">
      <alignment horizontal="center" vertical="center" wrapText="1"/>
    </xf>
    <xf numFmtId="0" fontId="25" fillId="3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177" fontId="28" fillId="0" borderId="1" xfId="0" applyNumberFormat="1" applyFont="1" applyFill="1" applyBorder="1" applyAlignment="1">
      <alignment horizontal="center" vertical="center" wrapText="1"/>
    </xf>
    <xf numFmtId="49" fontId="29" fillId="3" borderId="4" xfId="0" applyNumberFormat="1" applyFont="1" applyFill="1" applyBorder="1" applyAlignment="1" applyProtection="1">
      <alignment horizontal="center" vertical="center" wrapText="1"/>
    </xf>
    <xf numFmtId="0" fontId="29" fillId="0" borderId="1" xfId="0" applyNumberFormat="1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30" fillId="0" borderId="0" xfId="0" applyNumberFormat="1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wrapText="1"/>
    </xf>
    <xf numFmtId="0" fontId="24" fillId="0" borderId="0" xfId="0" applyFont="1">
      <alignment vertical="center"/>
    </xf>
    <xf numFmtId="0" fontId="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177" fontId="20" fillId="2" borderId="1" xfId="0" applyNumberFormat="1" applyFont="1" applyFill="1" applyBorder="1" applyAlignment="1">
      <alignment horizontal="center" vertical="center"/>
    </xf>
    <xf numFmtId="177" fontId="20" fillId="0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177" fontId="28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9" fillId="2" borderId="0" xfId="0" applyNumberFormat="1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农村公路2012年遗留" xfId="5"/>
    <cellStyle name="常规_农村公路桥完成情况（李处表与万辉表结合）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常规 13 3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常规_北京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常规 13 2 2" xfId="43"/>
    <cellStyle name="强调文字颜色 3" xfId="44" builtinId="37"/>
    <cellStyle name="常规_专养桩号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4"/>
  <sheetViews>
    <sheetView tabSelected="1" workbookViewId="0">
      <selection activeCell="A2" sqref="A2:D2"/>
    </sheetView>
  </sheetViews>
  <sheetFormatPr defaultColWidth="9" defaultRowHeight="14.4" outlineLevelCol="3"/>
  <cols>
    <col min="1" max="1" width="14.1111111111111" customWidth="1"/>
    <col min="2" max="2" width="44.1111111111111" customWidth="1"/>
    <col min="3" max="3" width="19.3333333333333" customWidth="1"/>
    <col min="10" max="10" width="10.8796296296296" customWidth="1"/>
  </cols>
  <sheetData>
    <row r="1" spans="1:4">
      <c r="A1" s="181" t="s">
        <v>0</v>
      </c>
      <c r="B1" s="181"/>
      <c r="C1" s="181"/>
      <c r="D1" s="181"/>
    </row>
    <row r="2" ht="44" customHeight="1" spans="1:4">
      <c r="A2" s="182" t="s">
        <v>1</v>
      </c>
      <c r="B2" s="182"/>
      <c r="C2" s="182"/>
      <c r="D2" s="182"/>
    </row>
    <row r="3" spans="1:4">
      <c r="A3" s="183" t="s">
        <v>2</v>
      </c>
      <c r="B3" s="183"/>
      <c r="C3" s="183"/>
      <c r="D3" s="183"/>
    </row>
    <row r="4" ht="27" customHeight="1" spans="1:4">
      <c r="A4" s="184" t="s">
        <v>3</v>
      </c>
      <c r="B4" s="184" t="s">
        <v>4</v>
      </c>
      <c r="C4" s="184" t="s">
        <v>5</v>
      </c>
      <c r="D4" s="184" t="s">
        <v>6</v>
      </c>
    </row>
    <row r="5" ht="27" customHeight="1" spans="1:4">
      <c r="A5" s="184"/>
      <c r="B5" s="184"/>
      <c r="C5" s="184"/>
      <c r="D5" s="184"/>
    </row>
    <row r="6" ht="45" customHeight="1" spans="1:4">
      <c r="A6" s="184" t="s">
        <v>7</v>
      </c>
      <c r="B6" s="185" t="s">
        <v>8</v>
      </c>
      <c r="C6" s="186">
        <v>58169.6970785362</v>
      </c>
      <c r="D6" s="184"/>
    </row>
    <row r="7" ht="45" customHeight="1" spans="1:4">
      <c r="A7" s="184"/>
      <c r="B7" s="187" t="s">
        <v>9</v>
      </c>
      <c r="C7" s="188">
        <v>32373.7120785362</v>
      </c>
      <c r="D7" s="184"/>
    </row>
    <row r="8" ht="45" customHeight="1" spans="1:4">
      <c r="A8" s="184"/>
      <c r="B8" s="187" t="s">
        <v>10</v>
      </c>
      <c r="C8" s="188">
        <v>193.8</v>
      </c>
      <c r="D8" s="184"/>
    </row>
    <row r="9" ht="45" customHeight="1" spans="1:4">
      <c r="A9" s="184"/>
      <c r="B9" s="187" t="s">
        <v>11</v>
      </c>
      <c r="C9" s="188">
        <v>1650.485</v>
      </c>
      <c r="D9" s="184"/>
    </row>
    <row r="10" ht="45" customHeight="1" spans="1:4">
      <c r="A10" s="184"/>
      <c r="B10" s="187" t="s">
        <v>12</v>
      </c>
      <c r="C10" s="188">
        <v>34</v>
      </c>
      <c r="D10" s="184"/>
    </row>
    <row r="11" ht="45" customHeight="1" spans="1:4">
      <c r="A11" s="184"/>
      <c r="B11" s="187" t="s">
        <v>13</v>
      </c>
      <c r="C11" s="188">
        <v>8857.6</v>
      </c>
      <c r="D11" s="184"/>
    </row>
    <row r="12" ht="45" customHeight="1" spans="1:4">
      <c r="A12" s="184"/>
      <c r="B12" s="187" t="s">
        <v>14</v>
      </c>
      <c r="C12" s="188">
        <v>571.3</v>
      </c>
      <c r="D12" s="184"/>
    </row>
    <row r="13" ht="45" customHeight="1" spans="1:4">
      <c r="A13" s="184"/>
      <c r="B13" s="187" t="s">
        <v>15</v>
      </c>
      <c r="C13" s="188">
        <v>14479.7</v>
      </c>
      <c r="D13" s="184"/>
    </row>
    <row r="14" ht="45" customHeight="1" spans="1:4">
      <c r="A14" s="184"/>
      <c r="B14" s="187" t="s">
        <v>16</v>
      </c>
      <c r="C14" s="188">
        <v>9.1</v>
      </c>
      <c r="D14" s="184"/>
    </row>
  </sheetData>
  <mergeCells count="7">
    <mergeCell ref="A2:D2"/>
    <mergeCell ref="A3:D3"/>
    <mergeCell ref="A4:A5"/>
    <mergeCell ref="A6:A14"/>
    <mergeCell ref="B4:B5"/>
    <mergeCell ref="C4:C5"/>
    <mergeCell ref="D4:D5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8"/>
  <sheetViews>
    <sheetView workbookViewId="0">
      <selection activeCell="J3" sqref="J3"/>
    </sheetView>
  </sheetViews>
  <sheetFormatPr defaultColWidth="9" defaultRowHeight="14.4"/>
  <cols>
    <col min="1" max="1" width="10.3796296296296" customWidth="1"/>
    <col min="9" max="9" width="12" customWidth="1"/>
    <col min="10" max="10" width="10.8796296296296" customWidth="1"/>
  </cols>
  <sheetData>
    <row r="1" spans="1:1">
      <c r="A1" t="s">
        <v>17</v>
      </c>
    </row>
    <row r="2" s="171" customFormat="1" ht="21.6" spans="1:10">
      <c r="A2" s="173" t="s">
        <v>18</v>
      </c>
      <c r="B2" s="173"/>
      <c r="C2" s="173"/>
      <c r="D2" s="173"/>
      <c r="E2" s="173"/>
      <c r="F2" s="173"/>
      <c r="G2" s="173"/>
      <c r="H2" s="173"/>
      <c r="I2" s="173"/>
      <c r="J2" s="173"/>
    </row>
    <row r="3" ht="24" customHeight="1" spans="10:10">
      <c r="J3" t="s">
        <v>2</v>
      </c>
    </row>
    <row r="4" s="172" customFormat="1" spans="1:10">
      <c r="A4" s="165" t="s">
        <v>19</v>
      </c>
      <c r="B4" s="174" t="s">
        <v>20</v>
      </c>
      <c r="C4" s="175" t="s">
        <v>8</v>
      </c>
      <c r="D4" s="175" t="s">
        <v>21</v>
      </c>
      <c r="E4" s="175" t="s">
        <v>22</v>
      </c>
      <c r="F4" s="175"/>
      <c r="G4" s="175"/>
      <c r="H4" s="175"/>
      <c r="I4" s="175"/>
      <c r="J4" s="174" t="s">
        <v>5</v>
      </c>
    </row>
    <row r="5" s="172" customFormat="1" ht="36" spans="1:10">
      <c r="A5" s="165"/>
      <c r="B5" s="174"/>
      <c r="C5" s="175"/>
      <c r="D5" s="175"/>
      <c r="E5" s="174" t="s">
        <v>23</v>
      </c>
      <c r="F5" s="174" t="s">
        <v>24</v>
      </c>
      <c r="G5" s="174" t="s">
        <v>25</v>
      </c>
      <c r="H5" s="174" t="s">
        <v>26</v>
      </c>
      <c r="I5" s="174" t="s">
        <v>27</v>
      </c>
      <c r="J5" s="174"/>
    </row>
    <row r="6" ht="33" customHeight="1" spans="1:10">
      <c r="A6" s="175" t="s">
        <v>8</v>
      </c>
      <c r="B6" s="176">
        <f>SUM(B7:B18)</f>
        <v>6989.409</v>
      </c>
      <c r="C6" s="176">
        <f>SUM(C7:C18)</f>
        <v>35190.7120785362</v>
      </c>
      <c r="D6" s="176">
        <f>SUM(D7:D18)</f>
        <v>22123.3299804454</v>
      </c>
      <c r="E6" s="177">
        <v>13067.3820980908</v>
      </c>
      <c r="F6" s="177">
        <v>9935.04190015368</v>
      </c>
      <c r="G6" s="177">
        <v>1526.22384</v>
      </c>
      <c r="H6" s="177">
        <v>-112.483642062849</v>
      </c>
      <c r="I6" s="177">
        <v>1718.6</v>
      </c>
      <c r="J6" s="180">
        <v>32373.7120785362</v>
      </c>
    </row>
    <row r="7" ht="21" customHeight="1" spans="1:10">
      <c r="A7" s="178" t="s">
        <v>28</v>
      </c>
      <c r="B7" s="176">
        <v>719.15</v>
      </c>
      <c r="C7" s="176">
        <f t="shared" ref="C7:C18" si="0">D7+E7</f>
        <v>3757.38832042167</v>
      </c>
      <c r="D7" s="176">
        <v>2575.8</v>
      </c>
      <c r="E7" s="177">
        <v>1181.58832042167</v>
      </c>
      <c r="F7" s="177">
        <v>818.81928042167</v>
      </c>
      <c r="G7" s="177">
        <v>235.76904</v>
      </c>
      <c r="H7" s="177"/>
      <c r="I7" s="177">
        <v>127</v>
      </c>
      <c r="J7" s="177">
        <v>3637.38832042167</v>
      </c>
    </row>
    <row r="8" ht="21" customHeight="1" spans="1:10">
      <c r="A8" s="178" t="s">
        <v>29</v>
      </c>
      <c r="B8" s="176">
        <v>1122.26</v>
      </c>
      <c r="C8" s="176">
        <f t="shared" si="0"/>
        <v>5608.87643611025</v>
      </c>
      <c r="D8" s="176">
        <v>3515</v>
      </c>
      <c r="E8" s="177">
        <v>2093.87643611025</v>
      </c>
      <c r="F8" s="177">
        <v>1520.01851611025</v>
      </c>
      <c r="G8" s="177">
        <v>261.75792</v>
      </c>
      <c r="H8" s="177">
        <v>-2.4</v>
      </c>
      <c r="I8" s="177">
        <v>314.5</v>
      </c>
      <c r="J8" s="177">
        <v>4913.87643611025</v>
      </c>
    </row>
    <row r="9" ht="21" customHeight="1" spans="1:10">
      <c r="A9" s="178" t="s">
        <v>30</v>
      </c>
      <c r="B9" s="176">
        <v>463.754</v>
      </c>
      <c r="C9" s="176">
        <f t="shared" si="0"/>
        <v>2428.97333049124</v>
      </c>
      <c r="D9" s="176">
        <v>1478.5</v>
      </c>
      <c r="E9" s="177">
        <v>950.473330491244</v>
      </c>
      <c r="F9" s="177">
        <v>633.918130491244</v>
      </c>
      <c r="G9" s="177">
        <v>235.2552</v>
      </c>
      <c r="H9" s="177"/>
      <c r="I9" s="177">
        <v>81.3</v>
      </c>
      <c r="J9" s="177">
        <v>2254.97333049124</v>
      </c>
    </row>
    <row r="10" ht="21" customHeight="1" spans="1:10">
      <c r="A10" s="178" t="s">
        <v>31</v>
      </c>
      <c r="B10" s="176">
        <v>310.6</v>
      </c>
      <c r="C10" s="176">
        <f t="shared" si="0"/>
        <v>1824.52294634008</v>
      </c>
      <c r="D10" s="176">
        <v>1197.95131335451</v>
      </c>
      <c r="E10" s="177">
        <v>626.571632985569</v>
      </c>
      <c r="F10" s="177">
        <v>558.171632985569</v>
      </c>
      <c r="G10" s="177"/>
      <c r="H10" s="177"/>
      <c r="I10" s="177">
        <v>68.4</v>
      </c>
      <c r="J10" s="177">
        <v>1437.52294634008</v>
      </c>
    </row>
    <row r="11" ht="21" customHeight="1" spans="1:10">
      <c r="A11" s="178" t="s">
        <v>32</v>
      </c>
      <c r="B11" s="176">
        <v>554.209</v>
      </c>
      <c r="C11" s="176">
        <f t="shared" si="0"/>
        <v>3045.78897950694</v>
      </c>
      <c r="D11" s="176">
        <v>1800.7</v>
      </c>
      <c r="E11" s="177">
        <v>1245.08897950694</v>
      </c>
      <c r="F11" s="177">
        <v>918.936409506941</v>
      </c>
      <c r="G11" s="177">
        <v>155.55257</v>
      </c>
      <c r="H11" s="177">
        <v>-31.9</v>
      </c>
      <c r="I11" s="177">
        <v>202.5</v>
      </c>
      <c r="J11" s="177">
        <v>2575.78897950694</v>
      </c>
    </row>
    <row r="12" ht="21" customHeight="1" spans="1:10">
      <c r="A12" s="178" t="s">
        <v>33</v>
      </c>
      <c r="B12" s="176">
        <v>929.109</v>
      </c>
      <c r="C12" s="176">
        <f t="shared" si="0"/>
        <v>4540.50775856946</v>
      </c>
      <c r="D12" s="176">
        <v>2717.80231503821</v>
      </c>
      <c r="E12" s="177">
        <v>1822.70544353125</v>
      </c>
      <c r="F12" s="177">
        <v>1331.18605815286</v>
      </c>
      <c r="G12" s="177">
        <v>219.6725</v>
      </c>
      <c r="H12" s="177">
        <v>-40.4531146216183</v>
      </c>
      <c r="I12" s="177">
        <v>312.3</v>
      </c>
      <c r="J12" s="177">
        <v>4175.50775856946</v>
      </c>
    </row>
    <row r="13" ht="21" customHeight="1" spans="1:10">
      <c r="A13" s="178" t="s">
        <v>34</v>
      </c>
      <c r="B13" s="176">
        <v>574.589</v>
      </c>
      <c r="C13" s="176">
        <f t="shared" si="0"/>
        <v>2798.97926976321</v>
      </c>
      <c r="D13" s="176">
        <v>1748.20636948479</v>
      </c>
      <c r="E13" s="177">
        <v>1050.77290027842</v>
      </c>
      <c r="F13" s="177">
        <v>794.054250278417</v>
      </c>
      <c r="G13" s="177">
        <v>227.91865</v>
      </c>
      <c r="H13" s="177">
        <v>-5.1</v>
      </c>
      <c r="I13" s="177">
        <v>33.9</v>
      </c>
      <c r="J13" s="177">
        <v>2798.97926976321</v>
      </c>
    </row>
    <row r="14" ht="21" customHeight="1" spans="1:10">
      <c r="A14" s="178" t="s">
        <v>35</v>
      </c>
      <c r="B14" s="176">
        <v>1081.938</v>
      </c>
      <c r="C14" s="176">
        <f t="shared" si="0"/>
        <v>5354.70320771484</v>
      </c>
      <c r="D14" s="176">
        <v>3285.10091966962</v>
      </c>
      <c r="E14" s="177">
        <v>2069.60228804522</v>
      </c>
      <c r="F14" s="177">
        <v>1765.84733199636</v>
      </c>
      <c r="G14" s="177"/>
      <c r="H14" s="177">
        <v>-22.9450439511417</v>
      </c>
      <c r="I14" s="177">
        <v>326.7</v>
      </c>
      <c r="J14" s="177">
        <v>5194.70320771484</v>
      </c>
    </row>
    <row r="15" ht="21" customHeight="1" spans="1:10">
      <c r="A15" s="178" t="s">
        <v>36</v>
      </c>
      <c r="B15" s="176">
        <v>825.9</v>
      </c>
      <c r="C15" s="176">
        <f t="shared" si="0"/>
        <v>3420.15350734795</v>
      </c>
      <c r="D15" s="176">
        <v>2407.86906289822</v>
      </c>
      <c r="E15" s="177">
        <v>1012.28444444973</v>
      </c>
      <c r="F15" s="177">
        <v>802.203927939818</v>
      </c>
      <c r="G15" s="177">
        <v>131.066</v>
      </c>
      <c r="H15" s="177">
        <v>-9.68548349008855</v>
      </c>
      <c r="I15" s="177">
        <v>88.7</v>
      </c>
      <c r="J15" s="177">
        <v>3420.15350734795</v>
      </c>
    </row>
    <row r="16" ht="21" customHeight="1" spans="1:10">
      <c r="A16" s="179" t="s">
        <v>37</v>
      </c>
      <c r="B16" s="176">
        <v>94.108</v>
      </c>
      <c r="C16" s="176">
        <f t="shared" si="0"/>
        <v>525.163584871658</v>
      </c>
      <c r="D16" s="176">
        <v>265.8</v>
      </c>
      <c r="E16" s="177">
        <v>259.363584871658</v>
      </c>
      <c r="F16" s="177">
        <v>146.122074871658</v>
      </c>
      <c r="G16" s="177">
        <v>21.34151</v>
      </c>
      <c r="H16" s="177"/>
      <c r="I16" s="177">
        <v>91.9</v>
      </c>
      <c r="J16" s="177">
        <v>525.163584871658</v>
      </c>
    </row>
    <row r="17" ht="21" customHeight="1" spans="1:10">
      <c r="A17" s="178" t="s">
        <v>38</v>
      </c>
      <c r="B17" s="176">
        <v>144.245</v>
      </c>
      <c r="C17" s="176">
        <f t="shared" si="0"/>
        <v>967.864361932616</v>
      </c>
      <c r="D17" s="176">
        <v>533.1</v>
      </c>
      <c r="E17" s="177">
        <v>434.764361932616</v>
      </c>
      <c r="F17" s="177">
        <v>374.273911932616</v>
      </c>
      <c r="G17" s="177">
        <v>37.89045</v>
      </c>
      <c r="H17" s="177"/>
      <c r="I17" s="177">
        <v>22.6</v>
      </c>
      <c r="J17" s="177">
        <v>521.864361932616</v>
      </c>
    </row>
    <row r="18" ht="21" customHeight="1" spans="1:10">
      <c r="A18" s="178" t="s">
        <v>39</v>
      </c>
      <c r="B18" s="176">
        <v>169.547</v>
      </c>
      <c r="C18" s="176">
        <f t="shared" si="0"/>
        <v>917.790375466258</v>
      </c>
      <c r="D18" s="176">
        <v>597.5</v>
      </c>
      <c r="E18" s="177">
        <v>320.290375466258</v>
      </c>
      <c r="F18" s="177">
        <v>271.490375466258</v>
      </c>
      <c r="G18" s="177"/>
      <c r="H18" s="177"/>
      <c r="I18" s="177">
        <v>48.8</v>
      </c>
      <c r="J18" s="177">
        <v>917.790375466258</v>
      </c>
    </row>
  </sheetData>
  <mergeCells count="7">
    <mergeCell ref="A2:J2"/>
    <mergeCell ref="E4:I4"/>
    <mergeCell ref="A4:A5"/>
    <mergeCell ref="B4:B5"/>
    <mergeCell ref="C4:C5"/>
    <mergeCell ref="D4:D5"/>
    <mergeCell ref="J4:J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"/>
  <sheetViews>
    <sheetView workbookViewId="0">
      <selection activeCell="L8" sqref="L8"/>
    </sheetView>
  </sheetViews>
  <sheetFormatPr defaultColWidth="9" defaultRowHeight="14.4" outlineLevelRow="7" outlineLevelCol="7"/>
  <cols>
    <col min="4" max="4" width="7.62962962962963" customWidth="1"/>
    <col min="5" max="5" width="17" customWidth="1"/>
    <col min="6" max="6" width="35.4444444444444" customWidth="1"/>
    <col min="8" max="8" width="10.8796296296296" customWidth="1"/>
  </cols>
  <sheetData>
    <row r="1" spans="1:1">
      <c r="A1" t="s">
        <v>40</v>
      </c>
    </row>
    <row r="2" ht="18.6" spans="1:8">
      <c r="A2" s="1" t="s">
        <v>41</v>
      </c>
      <c r="B2" s="1"/>
      <c r="C2" s="1"/>
      <c r="D2" s="1"/>
      <c r="E2" s="1"/>
      <c r="F2" s="1"/>
      <c r="G2" s="1"/>
      <c r="H2" s="1"/>
    </row>
    <row r="3" spans="8:8">
      <c r="H3" t="s">
        <v>2</v>
      </c>
    </row>
    <row r="4" ht="22" customHeight="1" spans="1:8">
      <c r="A4" s="164" t="s">
        <v>42</v>
      </c>
      <c r="B4" s="109"/>
      <c r="C4" s="109"/>
      <c r="D4" s="109"/>
      <c r="E4" s="110"/>
      <c r="F4" s="111" t="s">
        <v>43</v>
      </c>
      <c r="G4" s="112" t="s">
        <v>5</v>
      </c>
      <c r="H4" s="93" t="s">
        <v>6</v>
      </c>
    </row>
    <row r="5" ht="22" customHeight="1" spans="1:8">
      <c r="A5" s="93" t="s">
        <v>44</v>
      </c>
      <c r="B5" s="93" t="s">
        <v>45</v>
      </c>
      <c r="C5" s="93" t="s">
        <v>46</v>
      </c>
      <c r="D5" s="93" t="s">
        <v>47</v>
      </c>
      <c r="E5" s="93" t="s">
        <v>46</v>
      </c>
      <c r="F5" s="113"/>
      <c r="G5" s="114"/>
      <c r="H5" s="93"/>
    </row>
    <row r="6" ht="25" customHeight="1" spans="1:8">
      <c r="A6" s="165" t="s">
        <v>8</v>
      </c>
      <c r="B6" s="166"/>
      <c r="C6" s="166"/>
      <c r="D6" s="166"/>
      <c r="E6" s="166"/>
      <c r="F6" s="166"/>
      <c r="G6" s="165">
        <f>SUM(G7)</f>
        <v>193.8</v>
      </c>
      <c r="H6" s="166"/>
    </row>
    <row r="7" ht="25" customHeight="1" spans="1:8">
      <c r="A7" s="167" t="s">
        <v>48</v>
      </c>
      <c r="B7" s="166"/>
      <c r="C7" s="166"/>
      <c r="D7" s="166"/>
      <c r="E7" s="166"/>
      <c r="F7" s="166"/>
      <c r="G7" s="165">
        <f>G8</f>
        <v>193.8</v>
      </c>
      <c r="H7" s="166"/>
    </row>
    <row r="8" ht="24" spans="1:8">
      <c r="A8" s="168" t="s">
        <v>49</v>
      </c>
      <c r="B8" s="169"/>
      <c r="C8" s="168" t="s">
        <v>50</v>
      </c>
      <c r="D8" s="168"/>
      <c r="E8" s="168" t="s">
        <v>51</v>
      </c>
      <c r="F8" s="170" t="s">
        <v>52</v>
      </c>
      <c r="G8" s="168">
        <v>193.8</v>
      </c>
      <c r="H8" s="169"/>
    </row>
  </sheetData>
  <mergeCells count="5">
    <mergeCell ref="A2:H2"/>
    <mergeCell ref="A4:E4"/>
    <mergeCell ref="F4:F5"/>
    <mergeCell ref="G4:G5"/>
    <mergeCell ref="H4:H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0"/>
  <sheetViews>
    <sheetView workbookViewId="0">
      <selection activeCell="A4" sqref="A4:E20"/>
    </sheetView>
  </sheetViews>
  <sheetFormatPr defaultColWidth="9" defaultRowHeight="14.4" outlineLevelCol="4"/>
  <cols>
    <col min="1" max="1" width="12.3333333333333" customWidth="1"/>
    <col min="2" max="2" width="17.2222222222222" customWidth="1"/>
    <col min="3" max="3" width="29.7777777777778" customWidth="1"/>
    <col min="4" max="4" width="10.8888888888889" customWidth="1"/>
    <col min="5" max="5" width="15" customWidth="1"/>
  </cols>
  <sheetData>
    <row r="1" spans="1:1">
      <c r="A1" t="s">
        <v>53</v>
      </c>
    </row>
    <row r="2" ht="53" customHeight="1" spans="1:5">
      <c r="A2" s="158" t="s">
        <v>54</v>
      </c>
      <c r="B2" s="158"/>
      <c r="C2" s="158"/>
      <c r="D2" s="158"/>
      <c r="E2" s="158"/>
    </row>
    <row r="3" spans="5:5">
      <c r="E3" t="s">
        <v>2</v>
      </c>
    </row>
    <row r="4" spans="1:5">
      <c r="A4" s="93" t="s">
        <v>19</v>
      </c>
      <c r="B4" s="93" t="s">
        <v>44</v>
      </c>
      <c r="C4" s="93" t="s">
        <v>42</v>
      </c>
      <c r="D4" s="93" t="s">
        <v>43</v>
      </c>
      <c r="E4" s="10" t="s">
        <v>55</v>
      </c>
    </row>
    <row r="5" spans="1:5">
      <c r="A5" s="93"/>
      <c r="B5" s="93"/>
      <c r="C5" s="93"/>
      <c r="D5" s="93"/>
      <c r="E5" s="10"/>
    </row>
    <row r="6" ht="31" customHeight="1" spans="1:5">
      <c r="A6" s="159" t="s">
        <v>8</v>
      </c>
      <c r="B6" s="159"/>
      <c r="C6" s="159"/>
      <c r="D6" s="160"/>
      <c r="E6" s="161">
        <f>SUM(E7:E20)</f>
        <v>1650.485</v>
      </c>
    </row>
    <row r="7" ht="48" customHeight="1" spans="1:5">
      <c r="A7" s="162" t="s">
        <v>28</v>
      </c>
      <c r="B7" s="93" t="s">
        <v>56</v>
      </c>
      <c r="C7" s="93" t="s">
        <v>57</v>
      </c>
      <c r="D7" s="143" t="s">
        <v>58</v>
      </c>
      <c r="E7" s="163">
        <f>268.3*0.5</f>
        <v>134.15</v>
      </c>
    </row>
    <row r="8" ht="48" customHeight="1" spans="1:5">
      <c r="A8" s="162" t="s">
        <v>29</v>
      </c>
      <c r="B8" s="93" t="s">
        <v>59</v>
      </c>
      <c r="C8" s="93" t="s">
        <v>60</v>
      </c>
      <c r="D8" s="143" t="s">
        <v>58</v>
      </c>
      <c r="E8" s="163">
        <f>128.29*0.5</f>
        <v>64.145</v>
      </c>
    </row>
    <row r="9" ht="48" customHeight="1" spans="1:5">
      <c r="A9" s="162" t="s">
        <v>30</v>
      </c>
      <c r="B9" s="93" t="s">
        <v>61</v>
      </c>
      <c r="C9" s="93" t="s">
        <v>62</v>
      </c>
      <c r="D9" s="143" t="s">
        <v>58</v>
      </c>
      <c r="E9" s="163">
        <f>245*0.5</f>
        <v>122.5</v>
      </c>
    </row>
    <row r="10" ht="48" customHeight="1" spans="1:5">
      <c r="A10" s="162" t="s">
        <v>31</v>
      </c>
      <c r="B10" s="93" t="s">
        <v>63</v>
      </c>
      <c r="C10" s="93" t="s">
        <v>64</v>
      </c>
      <c r="D10" s="143" t="s">
        <v>65</v>
      </c>
      <c r="E10" s="163">
        <f>186.31*0.5</f>
        <v>93.155</v>
      </c>
    </row>
    <row r="11" ht="48" customHeight="1" spans="1:5">
      <c r="A11" s="162"/>
      <c r="B11" s="93" t="s">
        <v>66</v>
      </c>
      <c r="C11" s="93" t="s">
        <v>67</v>
      </c>
      <c r="D11" s="143" t="s">
        <v>58</v>
      </c>
      <c r="E11" s="163">
        <f>288.74*0.5</f>
        <v>144.37</v>
      </c>
    </row>
    <row r="12" ht="48" customHeight="1" spans="1:5">
      <c r="A12" s="93" t="s">
        <v>32</v>
      </c>
      <c r="B12" s="93" t="s">
        <v>68</v>
      </c>
      <c r="C12" s="93" t="s">
        <v>69</v>
      </c>
      <c r="D12" s="143" t="s">
        <v>58</v>
      </c>
      <c r="E12" s="163">
        <f>201.2*0.5</f>
        <v>100.6</v>
      </c>
    </row>
    <row r="13" ht="48" customHeight="1" spans="1:5">
      <c r="A13" s="93" t="s">
        <v>33</v>
      </c>
      <c r="B13" s="93" t="s">
        <v>70</v>
      </c>
      <c r="C13" s="93" t="s">
        <v>71</v>
      </c>
      <c r="D13" s="143" t="s">
        <v>58</v>
      </c>
      <c r="E13" s="162">
        <f>459.8*0.5</f>
        <v>229.9</v>
      </c>
    </row>
    <row r="14" ht="48" customHeight="1" spans="1:5">
      <c r="A14" s="93"/>
      <c r="B14" s="93" t="s">
        <v>72</v>
      </c>
      <c r="C14" s="93" t="s">
        <v>73</v>
      </c>
      <c r="D14" s="143" t="s">
        <v>65</v>
      </c>
      <c r="E14" s="162"/>
    </row>
    <row r="15" ht="48" customHeight="1" spans="1:5">
      <c r="A15" s="93" t="s">
        <v>34</v>
      </c>
      <c r="B15" s="93" t="s">
        <v>74</v>
      </c>
      <c r="C15" s="93" t="s">
        <v>75</v>
      </c>
      <c r="D15" s="143" t="s">
        <v>58</v>
      </c>
      <c r="E15" s="163">
        <f>480.5*0.5</f>
        <v>240.25</v>
      </c>
    </row>
    <row r="16" ht="48" customHeight="1" spans="1:5">
      <c r="A16" s="93"/>
      <c r="B16" s="93" t="s">
        <v>74</v>
      </c>
      <c r="C16" s="93" t="s">
        <v>76</v>
      </c>
      <c r="D16" s="143" t="s">
        <v>65</v>
      </c>
      <c r="E16" s="163"/>
    </row>
    <row r="17" ht="48" customHeight="1" spans="1:5">
      <c r="A17" s="93" t="s">
        <v>35</v>
      </c>
      <c r="B17" s="93" t="s">
        <v>77</v>
      </c>
      <c r="C17" s="93" t="s">
        <v>78</v>
      </c>
      <c r="D17" s="143" t="s">
        <v>58</v>
      </c>
      <c r="E17" s="163">
        <f>416.17*0.5</f>
        <v>208.085</v>
      </c>
    </row>
    <row r="18" ht="48" customHeight="1" spans="1:5">
      <c r="A18" s="93" t="s">
        <v>36</v>
      </c>
      <c r="B18" s="93" t="s">
        <v>79</v>
      </c>
      <c r="C18" s="93" t="s">
        <v>80</v>
      </c>
      <c r="D18" s="143" t="s">
        <v>58</v>
      </c>
      <c r="E18" s="163">
        <f>330.1*0.5</f>
        <v>165.05</v>
      </c>
    </row>
    <row r="19" ht="48" customHeight="1" spans="1:5">
      <c r="A19" s="93" t="s">
        <v>38</v>
      </c>
      <c r="B19" s="93" t="s">
        <v>81</v>
      </c>
      <c r="C19" s="93" t="s">
        <v>82</v>
      </c>
      <c r="D19" s="143" t="s">
        <v>58</v>
      </c>
      <c r="E19" s="163">
        <f>129.26*0.5</f>
        <v>64.63</v>
      </c>
    </row>
    <row r="20" ht="48" customHeight="1" spans="1:5">
      <c r="A20" s="93" t="s">
        <v>39</v>
      </c>
      <c r="B20" s="93" t="s">
        <v>83</v>
      </c>
      <c r="C20" s="93" t="s">
        <v>84</v>
      </c>
      <c r="D20" s="143" t="s">
        <v>58</v>
      </c>
      <c r="E20" s="163">
        <f>167.3*0.5</f>
        <v>83.65</v>
      </c>
    </row>
  </sheetData>
  <mergeCells count="11">
    <mergeCell ref="A2:E2"/>
    <mergeCell ref="A4:A5"/>
    <mergeCell ref="A10:A11"/>
    <mergeCell ref="A13:A14"/>
    <mergeCell ref="A15:A16"/>
    <mergeCell ref="B4:B5"/>
    <mergeCell ref="C4:C5"/>
    <mergeCell ref="D4:D5"/>
    <mergeCell ref="E4:E5"/>
    <mergeCell ref="E13:E14"/>
    <mergeCell ref="E15:E16"/>
  </mergeCells>
  <pageMargins left="0.75" right="0.75" top="1" bottom="1" header="0.511805555555556" footer="0.51180555555555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4"/>
  <sheetViews>
    <sheetView workbookViewId="0">
      <selection activeCell="C3" sqref="C3"/>
    </sheetView>
  </sheetViews>
  <sheetFormatPr defaultColWidth="9" defaultRowHeight="14.4" outlineLevelCol="2"/>
  <cols>
    <col min="1" max="1" width="24.1111111111111" customWidth="1"/>
    <col min="2" max="2" width="32.1111111111111" customWidth="1"/>
    <col min="3" max="3" width="20.3333333333333" customWidth="1"/>
  </cols>
  <sheetData>
    <row r="1" spans="1:1">
      <c r="A1" t="s">
        <v>85</v>
      </c>
    </row>
    <row r="2" ht="56" customHeight="1" spans="1:3">
      <c r="A2" s="146" t="s">
        <v>86</v>
      </c>
      <c r="B2" s="146"/>
      <c r="C2" s="146"/>
    </row>
    <row r="3" spans="3:3">
      <c r="C3" s="2" t="s">
        <v>2</v>
      </c>
    </row>
    <row r="4" ht="61" customHeight="1" spans="1:3">
      <c r="A4" s="147" t="s">
        <v>19</v>
      </c>
      <c r="B4" s="148" t="s">
        <v>87</v>
      </c>
      <c r="C4" s="149" t="s">
        <v>5</v>
      </c>
    </row>
    <row r="5" ht="34" customHeight="1" spans="1:3">
      <c r="A5" s="150" t="s">
        <v>88</v>
      </c>
      <c r="B5" s="151"/>
      <c r="C5" s="152">
        <v>34</v>
      </c>
    </row>
    <row r="6" ht="31" customHeight="1" spans="1:3">
      <c r="A6" s="153" t="s">
        <v>28</v>
      </c>
      <c r="B6" s="154">
        <f t="shared" ref="B6:B14" si="0">C6</f>
        <v>2.5</v>
      </c>
      <c r="C6" s="155">
        <v>2.5</v>
      </c>
    </row>
    <row r="7" ht="31" customHeight="1" spans="1:3">
      <c r="A7" s="156" t="s">
        <v>29</v>
      </c>
      <c r="B7" s="154">
        <f t="shared" si="0"/>
        <v>2.3</v>
      </c>
      <c r="C7" s="157">
        <v>2.3</v>
      </c>
    </row>
    <row r="8" ht="31" customHeight="1" spans="1:3">
      <c r="A8" s="156" t="s">
        <v>30</v>
      </c>
      <c r="B8" s="154">
        <f t="shared" si="0"/>
        <v>5.1</v>
      </c>
      <c r="C8" s="157">
        <v>5.1</v>
      </c>
    </row>
    <row r="9" ht="31" customHeight="1" spans="1:3">
      <c r="A9" s="156" t="s">
        <v>31</v>
      </c>
      <c r="B9" s="154">
        <f t="shared" si="0"/>
        <v>0.5</v>
      </c>
      <c r="C9" s="157">
        <v>0.5</v>
      </c>
    </row>
    <row r="10" ht="31" customHeight="1" spans="1:3">
      <c r="A10" s="156" t="s">
        <v>32</v>
      </c>
      <c r="B10" s="154">
        <f t="shared" si="0"/>
        <v>1.9</v>
      </c>
      <c r="C10" s="157">
        <v>1.9</v>
      </c>
    </row>
    <row r="11" ht="31" customHeight="1" spans="1:3">
      <c r="A11" s="156" t="s">
        <v>33</v>
      </c>
      <c r="B11" s="154">
        <f t="shared" si="0"/>
        <v>2.1</v>
      </c>
      <c r="C11" s="157">
        <v>2.1</v>
      </c>
    </row>
    <row r="12" ht="31" customHeight="1" spans="1:3">
      <c r="A12" s="156" t="s">
        <v>36</v>
      </c>
      <c r="B12" s="154">
        <f t="shared" si="0"/>
        <v>5</v>
      </c>
      <c r="C12" s="157">
        <v>5</v>
      </c>
    </row>
    <row r="13" ht="31" customHeight="1" spans="1:3">
      <c r="A13" s="156" t="s">
        <v>34</v>
      </c>
      <c r="B13" s="154">
        <f t="shared" si="0"/>
        <v>7.4</v>
      </c>
      <c r="C13" s="157">
        <v>7.4</v>
      </c>
    </row>
    <row r="14" ht="31" customHeight="1" spans="1:3">
      <c r="A14" s="156" t="s">
        <v>35</v>
      </c>
      <c r="B14" s="154">
        <f t="shared" si="0"/>
        <v>7.2</v>
      </c>
      <c r="C14" s="157">
        <v>7.2</v>
      </c>
    </row>
  </sheetData>
  <mergeCells count="1">
    <mergeCell ref="A2:C2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62"/>
  <sheetViews>
    <sheetView workbookViewId="0">
      <selection activeCell="F13" sqref="F13"/>
    </sheetView>
  </sheetViews>
  <sheetFormatPr defaultColWidth="9" defaultRowHeight="14.4"/>
  <cols>
    <col min="1" max="1" width="18.25" customWidth="1"/>
    <col min="2" max="5" width="10.3796296296296" customWidth="1"/>
    <col min="6" max="8" width="18.25" customWidth="1"/>
    <col min="9" max="9" width="12.25" customWidth="1"/>
  </cols>
  <sheetData>
    <row r="1" spans="1:1">
      <c r="A1" t="s">
        <v>89</v>
      </c>
    </row>
    <row r="2" ht="42" customHeight="1" spans="1:9">
      <c r="A2" s="107" t="s">
        <v>90</v>
      </c>
      <c r="B2" s="107"/>
      <c r="C2" s="107"/>
      <c r="D2" s="107"/>
      <c r="E2" s="107"/>
      <c r="F2" s="107"/>
      <c r="G2" s="107"/>
      <c r="H2" s="107"/>
      <c r="I2" s="107"/>
    </row>
    <row r="3" ht="30" customHeight="1" spans="1:9">
      <c r="A3" s="108" t="s">
        <v>2</v>
      </c>
      <c r="B3" s="108"/>
      <c r="C3" s="108"/>
      <c r="D3" s="108"/>
      <c r="E3" s="108"/>
      <c r="F3" s="108"/>
      <c r="G3" s="108"/>
      <c r="H3" s="108"/>
      <c r="I3" s="108"/>
    </row>
    <row r="4" spans="1:9">
      <c r="A4" s="93" t="s">
        <v>44</v>
      </c>
      <c r="B4" s="109" t="s">
        <v>42</v>
      </c>
      <c r="C4" s="109"/>
      <c r="D4" s="109"/>
      <c r="E4" s="110"/>
      <c r="F4" s="111" t="s">
        <v>43</v>
      </c>
      <c r="G4" s="92" t="s">
        <v>91</v>
      </c>
      <c r="H4" s="112" t="s">
        <v>5</v>
      </c>
      <c r="I4" s="93" t="s">
        <v>6</v>
      </c>
    </row>
    <row r="5" spans="1:9">
      <c r="A5" s="93"/>
      <c r="B5" s="110" t="s">
        <v>45</v>
      </c>
      <c r="C5" s="93" t="s">
        <v>46</v>
      </c>
      <c r="D5" s="93" t="s">
        <v>47</v>
      </c>
      <c r="E5" s="93" t="s">
        <v>46</v>
      </c>
      <c r="F5" s="113"/>
      <c r="G5" s="94"/>
      <c r="H5" s="114"/>
      <c r="I5" s="93"/>
    </row>
    <row r="6" ht="28" customHeight="1" spans="1:9">
      <c r="A6" s="115" t="s">
        <v>8</v>
      </c>
      <c r="B6" s="115"/>
      <c r="C6" s="115"/>
      <c r="D6" s="115"/>
      <c r="E6" s="115"/>
      <c r="F6" s="116"/>
      <c r="G6" s="117"/>
      <c r="H6" s="117">
        <f>H7+H10+H15+H22+H25+H28+H40+H47+H51+H55+H58+H61</f>
        <v>8857.6</v>
      </c>
      <c r="I6" s="115"/>
    </row>
    <row r="7" spans="1:9">
      <c r="A7" s="115" t="s">
        <v>28</v>
      </c>
      <c r="B7" s="115"/>
      <c r="C7" s="115"/>
      <c r="D7" s="115"/>
      <c r="E7" s="115"/>
      <c r="F7" s="118"/>
      <c r="G7" s="119"/>
      <c r="H7" s="119">
        <f>SUM(H8:H9)</f>
        <v>1787.1</v>
      </c>
      <c r="I7" s="115"/>
    </row>
    <row r="8" ht="24" spans="1:9">
      <c r="A8" s="93" t="s">
        <v>92</v>
      </c>
      <c r="B8" s="93"/>
      <c r="C8" s="93" t="s">
        <v>93</v>
      </c>
      <c r="D8" s="93"/>
      <c r="E8" s="120" t="s">
        <v>94</v>
      </c>
      <c r="F8" s="75" t="s">
        <v>95</v>
      </c>
      <c r="G8" s="121"/>
      <c r="H8" s="121">
        <f>1577.8+39.5</f>
        <v>1617.3</v>
      </c>
      <c r="I8" s="93"/>
    </row>
    <row r="9" ht="24" spans="1:9">
      <c r="A9" s="93" t="s">
        <v>96</v>
      </c>
      <c r="B9" s="93"/>
      <c r="C9" s="93"/>
      <c r="D9" s="93"/>
      <c r="E9" s="93"/>
      <c r="F9" s="122" t="s">
        <v>97</v>
      </c>
      <c r="G9" s="121">
        <v>169.8</v>
      </c>
      <c r="H9" s="121">
        <v>169.8</v>
      </c>
      <c r="I9" s="115"/>
    </row>
    <row r="10" spans="1:9">
      <c r="A10" s="115" t="s">
        <v>29</v>
      </c>
      <c r="B10" s="115"/>
      <c r="C10" s="115"/>
      <c r="D10" s="115"/>
      <c r="E10" s="115"/>
      <c r="F10" s="118"/>
      <c r="G10" s="119"/>
      <c r="H10" s="119">
        <f>SUM(H11:H14)</f>
        <v>979.4</v>
      </c>
      <c r="I10" s="115"/>
    </row>
    <row r="11" ht="36" spans="1:9">
      <c r="A11" s="93" t="s">
        <v>72</v>
      </c>
      <c r="B11" s="93" t="s">
        <v>98</v>
      </c>
      <c r="C11" s="123"/>
      <c r="D11" s="93" t="s">
        <v>99</v>
      </c>
      <c r="E11" s="93"/>
      <c r="F11" s="75" t="s">
        <v>100</v>
      </c>
      <c r="G11" s="121">
        <v>410.2</v>
      </c>
      <c r="H11" s="121">
        <v>410.2</v>
      </c>
      <c r="I11" s="93"/>
    </row>
    <row r="12" spans="1:9">
      <c r="A12" s="124" t="s">
        <v>101</v>
      </c>
      <c r="B12" s="124"/>
      <c r="C12" s="124"/>
      <c r="D12" s="124"/>
      <c r="E12" s="124"/>
      <c r="F12" s="75"/>
      <c r="G12" s="121"/>
      <c r="H12" s="125">
        <v>45</v>
      </c>
      <c r="I12" s="93"/>
    </row>
    <row r="13" ht="34" customHeight="1" spans="1:9">
      <c r="A13" s="124" t="s">
        <v>102</v>
      </c>
      <c r="B13" s="124" t="s">
        <v>103</v>
      </c>
      <c r="C13" s="124" t="s">
        <v>104</v>
      </c>
      <c r="D13" s="124" t="s">
        <v>105</v>
      </c>
      <c r="E13" s="124" t="s">
        <v>106</v>
      </c>
      <c r="F13" s="75" t="s">
        <v>107</v>
      </c>
      <c r="G13" s="121"/>
      <c r="H13" s="125">
        <v>202.4</v>
      </c>
      <c r="I13" s="93"/>
    </row>
    <row r="14" ht="24" spans="1:9">
      <c r="A14" s="124" t="s">
        <v>108</v>
      </c>
      <c r="B14" s="124"/>
      <c r="C14" s="124"/>
      <c r="D14" s="124"/>
      <c r="E14" s="124"/>
      <c r="F14" s="75" t="s">
        <v>107</v>
      </c>
      <c r="G14" s="121"/>
      <c r="H14" s="125">
        <v>321.8</v>
      </c>
      <c r="I14" s="93"/>
    </row>
    <row r="15" spans="1:9">
      <c r="A15" s="115" t="s">
        <v>30</v>
      </c>
      <c r="B15" s="115"/>
      <c r="C15" s="115"/>
      <c r="D15" s="115"/>
      <c r="E15" s="115"/>
      <c r="F15" s="118"/>
      <c r="G15" s="119"/>
      <c r="H15" s="119">
        <f>SUM(H16:H21)</f>
        <v>2111.9</v>
      </c>
      <c r="I15" s="115"/>
    </row>
    <row r="16" ht="36" spans="1:9">
      <c r="A16" s="93" t="s">
        <v>92</v>
      </c>
      <c r="B16" s="93"/>
      <c r="C16" s="93" t="s">
        <v>109</v>
      </c>
      <c r="D16" s="93"/>
      <c r="E16" s="93"/>
      <c r="F16" s="75" t="s">
        <v>110</v>
      </c>
      <c r="G16" s="121">
        <v>66.6</v>
      </c>
      <c r="H16" s="121">
        <v>66.6</v>
      </c>
      <c r="I16" s="93"/>
    </row>
    <row r="17" ht="60" spans="1:9">
      <c r="A17" s="93" t="s">
        <v>92</v>
      </c>
      <c r="B17" s="93"/>
      <c r="C17" s="93" t="s">
        <v>111</v>
      </c>
      <c r="D17" s="93"/>
      <c r="E17" s="93" t="s">
        <v>112</v>
      </c>
      <c r="F17" s="75" t="s">
        <v>113</v>
      </c>
      <c r="G17" s="121">
        <f>91.8+2.9+12.7</f>
        <v>107.4</v>
      </c>
      <c r="H17" s="121">
        <f>G17</f>
        <v>107.4</v>
      </c>
      <c r="I17" s="93"/>
    </row>
    <row r="18" ht="24" spans="1:9">
      <c r="A18" s="93" t="s">
        <v>96</v>
      </c>
      <c r="B18" s="93"/>
      <c r="C18" s="93" t="s">
        <v>114</v>
      </c>
      <c r="D18" s="93"/>
      <c r="E18" s="93" t="s">
        <v>115</v>
      </c>
      <c r="F18" s="122" t="s">
        <v>116</v>
      </c>
      <c r="G18" s="121">
        <f>622.4+1371.6</f>
        <v>1994</v>
      </c>
      <c r="H18" s="121">
        <f>G18</f>
        <v>1994</v>
      </c>
      <c r="I18" s="93"/>
    </row>
    <row r="19" ht="24" spans="1:9">
      <c r="A19" s="125" t="s">
        <v>117</v>
      </c>
      <c r="B19" s="93" t="s">
        <v>118</v>
      </c>
      <c r="C19" s="93"/>
      <c r="D19" s="93"/>
      <c r="E19" s="93"/>
      <c r="F19" s="122" t="s">
        <v>119</v>
      </c>
      <c r="G19" s="121"/>
      <c r="H19" s="121">
        <v>33.4</v>
      </c>
      <c r="I19" s="93"/>
    </row>
    <row r="20" ht="36" spans="1:9">
      <c r="A20" s="125" t="s">
        <v>120</v>
      </c>
      <c r="B20" s="93"/>
      <c r="C20" s="93"/>
      <c r="D20" s="93"/>
      <c r="E20" s="93"/>
      <c r="F20" s="122" t="s">
        <v>121</v>
      </c>
      <c r="G20" s="121">
        <v>20.3</v>
      </c>
      <c r="H20" s="121">
        <v>20.3</v>
      </c>
      <c r="I20" s="93"/>
    </row>
    <row r="21" ht="108" spans="1:9">
      <c r="A21" s="126" t="s">
        <v>122</v>
      </c>
      <c r="B21" s="126"/>
      <c r="C21" s="126"/>
      <c r="D21" s="126"/>
      <c r="E21" s="126"/>
      <c r="F21" s="127" t="s">
        <v>123</v>
      </c>
      <c r="G21" s="126"/>
      <c r="H21" s="128">
        <f>599.6-709.4</f>
        <v>-109.8</v>
      </c>
      <c r="I21" s="127" t="s">
        <v>124</v>
      </c>
    </row>
    <row r="22" spans="1:9">
      <c r="A22" s="129" t="s">
        <v>31</v>
      </c>
      <c r="B22" s="126"/>
      <c r="C22" s="126"/>
      <c r="D22" s="126"/>
      <c r="E22" s="126"/>
      <c r="F22" s="127"/>
      <c r="G22" s="126"/>
      <c r="H22" s="128">
        <f>SUM(H23:H24)</f>
        <v>0</v>
      </c>
      <c r="I22" s="126"/>
    </row>
    <row r="23" ht="24" spans="1:9">
      <c r="A23" s="124" t="s">
        <v>125</v>
      </c>
      <c r="B23" s="126" t="s">
        <v>126</v>
      </c>
      <c r="C23" s="126" t="s">
        <v>127</v>
      </c>
      <c r="D23" s="126" t="s">
        <v>128</v>
      </c>
      <c r="E23" s="126" t="s">
        <v>129</v>
      </c>
      <c r="F23" s="127" t="s">
        <v>130</v>
      </c>
      <c r="G23" s="126"/>
      <c r="H23" s="128">
        <v>92.9</v>
      </c>
      <c r="I23" s="139" t="s">
        <v>131</v>
      </c>
    </row>
    <row r="24" ht="48" spans="1:9">
      <c r="A24" s="126" t="s">
        <v>63</v>
      </c>
      <c r="B24" s="126" t="s">
        <v>132</v>
      </c>
      <c r="C24" s="126" t="s">
        <v>133</v>
      </c>
      <c r="D24" s="126" t="s">
        <v>134</v>
      </c>
      <c r="E24" s="126" t="s">
        <v>135</v>
      </c>
      <c r="F24" s="127" t="s">
        <v>136</v>
      </c>
      <c r="G24" s="126"/>
      <c r="H24" s="128">
        <v>-92.9</v>
      </c>
      <c r="I24" s="140"/>
    </row>
    <row r="25" spans="1:9">
      <c r="A25" s="129" t="s">
        <v>32</v>
      </c>
      <c r="B25" s="115"/>
      <c r="C25" s="129"/>
      <c r="D25" s="115"/>
      <c r="E25" s="115"/>
      <c r="F25" s="118"/>
      <c r="G25" s="119"/>
      <c r="H25" s="119">
        <f>SUM(H26:H27)</f>
        <v>303.8</v>
      </c>
      <c r="I25" s="115"/>
    </row>
    <row r="26" ht="24" spans="1:9">
      <c r="A26" s="130" t="s">
        <v>125</v>
      </c>
      <c r="B26" s="93"/>
      <c r="C26" s="124"/>
      <c r="D26" s="93"/>
      <c r="E26" s="93"/>
      <c r="F26" s="75" t="s">
        <v>137</v>
      </c>
      <c r="G26" s="125"/>
      <c r="H26" s="128">
        <v>43.8</v>
      </c>
      <c r="I26" s="93"/>
    </row>
    <row r="27" spans="1:9">
      <c r="A27" s="130" t="s">
        <v>101</v>
      </c>
      <c r="B27" s="93"/>
      <c r="C27" s="124"/>
      <c r="D27" s="93"/>
      <c r="E27" s="93"/>
      <c r="F27" s="75"/>
      <c r="G27" s="125"/>
      <c r="H27" s="128">
        <v>260</v>
      </c>
      <c r="I27" s="93"/>
    </row>
    <row r="28" spans="1:9">
      <c r="A28" s="115" t="s">
        <v>33</v>
      </c>
      <c r="B28" s="115"/>
      <c r="C28" s="115"/>
      <c r="D28" s="115"/>
      <c r="E28" s="115"/>
      <c r="F28" s="118"/>
      <c r="G28" s="119"/>
      <c r="H28" s="119">
        <f>SUM(H29:H39)</f>
        <v>1561.3</v>
      </c>
      <c r="I28" s="93"/>
    </row>
    <row r="29" ht="36" spans="1:9">
      <c r="A29" s="93" t="s">
        <v>49</v>
      </c>
      <c r="B29" s="93" t="s">
        <v>138</v>
      </c>
      <c r="C29" s="93"/>
      <c r="D29" s="93"/>
      <c r="E29" s="93"/>
      <c r="F29" s="75" t="s">
        <v>139</v>
      </c>
      <c r="G29" s="121">
        <v>222.9</v>
      </c>
      <c r="H29" s="121">
        <v>222.9</v>
      </c>
      <c r="I29" s="141" t="s">
        <v>140</v>
      </c>
    </row>
    <row r="30" ht="24" spans="1:9">
      <c r="A30" s="93"/>
      <c r="B30" s="93"/>
      <c r="C30" s="93"/>
      <c r="D30" s="93"/>
      <c r="E30" s="93"/>
      <c r="F30" s="75" t="s">
        <v>141</v>
      </c>
      <c r="G30" s="121"/>
      <c r="H30" s="131">
        <v>-222.9</v>
      </c>
      <c r="I30" s="142"/>
    </row>
    <row r="31" ht="24" spans="1:9">
      <c r="A31" s="93" t="s">
        <v>96</v>
      </c>
      <c r="B31" s="93"/>
      <c r="C31" s="93"/>
      <c r="D31" s="93"/>
      <c r="E31" s="93"/>
      <c r="F31" s="122" t="s">
        <v>142</v>
      </c>
      <c r="G31" s="121">
        <v>789</v>
      </c>
      <c r="H31" s="132">
        <v>789</v>
      </c>
      <c r="I31" s="93"/>
    </row>
    <row r="32" spans="1:9">
      <c r="A32" s="93" t="s">
        <v>101</v>
      </c>
      <c r="B32" s="93"/>
      <c r="C32" s="93"/>
      <c r="D32" s="93"/>
      <c r="E32" s="93"/>
      <c r="F32" s="75"/>
      <c r="G32" s="121"/>
      <c r="H32" s="121">
        <v>610</v>
      </c>
      <c r="I32" s="93"/>
    </row>
    <row r="33" ht="108" spans="1:9">
      <c r="A33" s="125" t="s">
        <v>49</v>
      </c>
      <c r="B33" s="93"/>
      <c r="C33" s="93"/>
      <c r="D33" s="93"/>
      <c r="E33" s="93"/>
      <c r="F33" s="75" t="s">
        <v>143</v>
      </c>
      <c r="G33" s="128">
        <f>-28.8+20.3</f>
        <v>-8.5</v>
      </c>
      <c r="H33" s="128">
        <f>20.3-28.8</f>
        <v>-8.5</v>
      </c>
      <c r="I33" s="143" t="s">
        <v>144</v>
      </c>
    </row>
    <row r="34" ht="48" spans="1:9">
      <c r="A34" s="93" t="s">
        <v>145</v>
      </c>
      <c r="B34" s="93"/>
      <c r="C34" s="93"/>
      <c r="D34" s="93"/>
      <c r="E34" s="93"/>
      <c r="F34" s="75" t="s">
        <v>146</v>
      </c>
      <c r="G34" s="121"/>
      <c r="H34" s="121">
        <f>27.4+2.7+70.6-29.6+5.1+20.7+10.7+25.1+10.9+8.1+7.3</f>
        <v>159</v>
      </c>
      <c r="I34" s="93"/>
    </row>
    <row r="35" ht="24" spans="1:9">
      <c r="A35" s="124" t="s">
        <v>108</v>
      </c>
      <c r="B35" s="93"/>
      <c r="C35" s="93"/>
      <c r="D35" s="93"/>
      <c r="E35" s="93"/>
      <c r="F35" s="75" t="s">
        <v>147</v>
      </c>
      <c r="G35" s="121"/>
      <c r="H35" s="121">
        <v>85</v>
      </c>
      <c r="I35" s="93"/>
    </row>
    <row r="36" ht="120" spans="1:9">
      <c r="A36" s="124" t="s">
        <v>148</v>
      </c>
      <c r="B36" s="93"/>
      <c r="C36" s="93"/>
      <c r="D36" s="93"/>
      <c r="E36" s="93"/>
      <c r="F36" s="75" t="s">
        <v>149</v>
      </c>
      <c r="G36" s="128">
        <f>15.5+10.4-9.4-25-28.1</f>
        <v>-36.6</v>
      </c>
      <c r="H36" s="128">
        <f>G36</f>
        <v>-36.6</v>
      </c>
      <c r="I36" s="143" t="s">
        <v>150</v>
      </c>
    </row>
    <row r="37" ht="24" spans="1:9">
      <c r="A37" s="124" t="s">
        <v>151</v>
      </c>
      <c r="B37" s="93"/>
      <c r="C37" s="93"/>
      <c r="D37" s="93"/>
      <c r="E37" s="93"/>
      <c r="F37" s="75" t="s">
        <v>152</v>
      </c>
      <c r="G37" s="128">
        <v>5</v>
      </c>
      <c r="H37" s="128">
        <v>5</v>
      </c>
      <c r="I37" s="93"/>
    </row>
    <row r="38" spans="1:9">
      <c r="A38" s="93" t="s">
        <v>49</v>
      </c>
      <c r="B38" s="93"/>
      <c r="C38" s="93"/>
      <c r="D38" s="93"/>
      <c r="E38" s="93"/>
      <c r="F38" s="75" t="s">
        <v>153</v>
      </c>
      <c r="G38" s="121"/>
      <c r="H38" s="121">
        <v>67.5</v>
      </c>
      <c r="I38" s="93"/>
    </row>
    <row r="39" ht="144" spans="1:9">
      <c r="A39" s="93" t="s">
        <v>154</v>
      </c>
      <c r="B39" s="93"/>
      <c r="C39" s="93"/>
      <c r="D39" s="93"/>
      <c r="E39" s="93"/>
      <c r="F39" s="75" t="s">
        <v>155</v>
      </c>
      <c r="G39" s="121"/>
      <c r="H39" s="128">
        <v>-109.1</v>
      </c>
      <c r="I39" s="143" t="s">
        <v>156</v>
      </c>
    </row>
    <row r="40" spans="1:9">
      <c r="A40" s="115" t="s">
        <v>34</v>
      </c>
      <c r="B40" s="115"/>
      <c r="C40" s="115"/>
      <c r="D40" s="115"/>
      <c r="E40" s="115"/>
      <c r="F40" s="118"/>
      <c r="G40" s="119"/>
      <c r="H40" s="133">
        <f>SUM(H41:H46)</f>
        <v>409.7</v>
      </c>
      <c r="I40" s="93"/>
    </row>
    <row r="41" ht="24" spans="1:9">
      <c r="A41" s="93" t="s">
        <v>96</v>
      </c>
      <c r="B41" s="125"/>
      <c r="C41" s="125"/>
      <c r="D41" s="125"/>
      <c r="E41" s="125"/>
      <c r="F41" s="122" t="s">
        <v>157</v>
      </c>
      <c r="G41" s="121">
        <f>210.9-6</f>
        <v>204.9</v>
      </c>
      <c r="H41" s="121">
        <f>G41</f>
        <v>204.9</v>
      </c>
      <c r="I41" s="144"/>
    </row>
    <row r="42" ht="24" spans="1:9">
      <c r="A42" s="124" t="s">
        <v>145</v>
      </c>
      <c r="B42" s="124" t="s">
        <v>158</v>
      </c>
      <c r="C42" s="124"/>
      <c r="D42" s="124"/>
      <c r="E42" s="124"/>
      <c r="F42" s="75" t="s">
        <v>159</v>
      </c>
      <c r="G42" s="121">
        <f>15.8</f>
        <v>15.8</v>
      </c>
      <c r="H42" s="121">
        <f>G42</f>
        <v>15.8</v>
      </c>
      <c r="I42" s="144"/>
    </row>
    <row r="43" ht="24" spans="1:9">
      <c r="A43" s="124" t="s">
        <v>160</v>
      </c>
      <c r="B43" s="124"/>
      <c r="C43" s="124"/>
      <c r="D43" s="124"/>
      <c r="E43" s="124"/>
      <c r="F43" s="134" t="s">
        <v>161</v>
      </c>
      <c r="G43" s="121"/>
      <c r="H43" s="125">
        <v>946.4</v>
      </c>
      <c r="I43" s="141" t="s">
        <v>162</v>
      </c>
    </row>
    <row r="44" spans="1:9">
      <c r="A44" s="135" t="s">
        <v>163</v>
      </c>
      <c r="B44" s="124" t="s">
        <v>164</v>
      </c>
      <c r="C44" s="124"/>
      <c r="D44" s="124" t="s">
        <v>165</v>
      </c>
      <c r="E44" s="124"/>
      <c r="F44" s="75" t="s">
        <v>166</v>
      </c>
      <c r="G44" s="121"/>
      <c r="H44" s="126">
        <v>-652</v>
      </c>
      <c r="I44" s="145"/>
    </row>
    <row r="45" spans="1:9">
      <c r="A45" s="136"/>
      <c r="B45" s="124" t="s">
        <v>165</v>
      </c>
      <c r="C45" s="124"/>
      <c r="D45" s="124" t="s">
        <v>167</v>
      </c>
      <c r="E45" s="124"/>
      <c r="F45" s="75" t="s">
        <v>166</v>
      </c>
      <c r="G45" s="121"/>
      <c r="H45" s="126">
        <v>-189</v>
      </c>
      <c r="I45" s="142"/>
    </row>
    <row r="46" ht="36" spans="1:9">
      <c r="A46" s="136" t="s">
        <v>168</v>
      </c>
      <c r="B46" s="137" t="s">
        <v>34</v>
      </c>
      <c r="C46" s="137" t="s">
        <v>169</v>
      </c>
      <c r="D46" s="137" t="s">
        <v>170</v>
      </c>
      <c r="E46" s="137" t="s">
        <v>171</v>
      </c>
      <c r="F46" s="75" t="s">
        <v>172</v>
      </c>
      <c r="G46" s="121"/>
      <c r="H46" s="126">
        <v>83.6</v>
      </c>
      <c r="I46" s="142"/>
    </row>
    <row r="47" spans="1:9">
      <c r="A47" s="115" t="s">
        <v>35</v>
      </c>
      <c r="B47" s="115"/>
      <c r="C47" s="115"/>
      <c r="D47" s="115"/>
      <c r="E47" s="115"/>
      <c r="F47" s="118"/>
      <c r="G47" s="119"/>
      <c r="H47" s="119">
        <f>SUM(H48:H50)</f>
        <v>711.5</v>
      </c>
      <c r="I47" s="93"/>
    </row>
    <row r="48" ht="24" spans="1:9">
      <c r="A48" s="93" t="s">
        <v>96</v>
      </c>
      <c r="B48" s="93"/>
      <c r="C48" s="93"/>
      <c r="D48" s="93"/>
      <c r="E48" s="93"/>
      <c r="F48" s="122" t="s">
        <v>173</v>
      </c>
      <c r="G48" s="121">
        <v>360.5</v>
      </c>
      <c r="H48" s="121">
        <v>360.5</v>
      </c>
      <c r="I48" s="115"/>
    </row>
    <row r="49" ht="24" spans="1:9">
      <c r="A49" s="124" t="s">
        <v>174</v>
      </c>
      <c r="B49" s="124"/>
      <c r="C49" s="124"/>
      <c r="D49" s="124"/>
      <c r="E49" s="124"/>
      <c r="F49" s="75" t="s">
        <v>147</v>
      </c>
      <c r="G49" s="121"/>
      <c r="H49" s="121">
        <v>271</v>
      </c>
      <c r="I49" s="93"/>
    </row>
    <row r="50" spans="1:9">
      <c r="A50" s="93" t="s">
        <v>101</v>
      </c>
      <c r="B50" s="124"/>
      <c r="C50" s="124"/>
      <c r="D50" s="124"/>
      <c r="E50" s="124"/>
      <c r="F50" s="75"/>
      <c r="G50" s="121"/>
      <c r="H50" s="121">
        <v>80</v>
      </c>
      <c r="I50" s="93"/>
    </row>
    <row r="51" spans="1:9">
      <c r="A51" s="115" t="s">
        <v>36</v>
      </c>
      <c r="B51" s="115"/>
      <c r="C51" s="115"/>
      <c r="D51" s="115"/>
      <c r="E51" s="115"/>
      <c r="F51" s="118"/>
      <c r="G51" s="119"/>
      <c r="H51" s="133">
        <f>SUM(H52:H54)</f>
        <v>234.3</v>
      </c>
      <c r="I51" s="115"/>
    </row>
    <row r="52" ht="24" spans="1:9">
      <c r="A52" s="137" t="s">
        <v>92</v>
      </c>
      <c r="B52" s="115"/>
      <c r="C52" s="137" t="s">
        <v>175</v>
      </c>
      <c r="D52" s="137"/>
      <c r="E52" s="137" t="s">
        <v>176</v>
      </c>
      <c r="F52" s="75" t="s">
        <v>177</v>
      </c>
      <c r="G52" s="119"/>
      <c r="H52" s="128">
        <v>240.3</v>
      </c>
      <c r="I52" s="115"/>
    </row>
    <row r="53" spans="1:9">
      <c r="A53" s="93" t="s">
        <v>151</v>
      </c>
      <c r="B53" s="124"/>
      <c r="C53" s="93"/>
      <c r="D53" s="124"/>
      <c r="E53" s="138"/>
      <c r="F53" s="75" t="s">
        <v>178</v>
      </c>
      <c r="G53" s="121"/>
      <c r="H53" s="121">
        <v>25.5</v>
      </c>
      <c r="I53" s="93"/>
    </row>
    <row r="54" ht="132" spans="1:9">
      <c r="A54" s="124" t="s">
        <v>179</v>
      </c>
      <c r="B54" s="124" t="s">
        <v>180</v>
      </c>
      <c r="C54" s="93"/>
      <c r="D54" s="124"/>
      <c r="E54" s="138"/>
      <c r="F54" s="75" t="s">
        <v>181</v>
      </c>
      <c r="G54" s="121"/>
      <c r="H54" s="128">
        <v>-31.5</v>
      </c>
      <c r="I54" s="143" t="s">
        <v>182</v>
      </c>
    </row>
    <row r="55" spans="1:9">
      <c r="A55" s="115" t="s">
        <v>37</v>
      </c>
      <c r="B55" s="115"/>
      <c r="C55" s="115"/>
      <c r="D55" s="115"/>
      <c r="E55" s="115"/>
      <c r="F55" s="118"/>
      <c r="G55" s="119"/>
      <c r="H55" s="119">
        <f>SUM(H56:H57)</f>
        <v>28.9</v>
      </c>
      <c r="I55" s="115"/>
    </row>
    <row r="56" ht="36" spans="1:9">
      <c r="A56" s="93" t="s">
        <v>49</v>
      </c>
      <c r="B56" s="93" t="s">
        <v>183</v>
      </c>
      <c r="C56" s="93"/>
      <c r="D56" s="93" t="s">
        <v>184</v>
      </c>
      <c r="E56" s="93"/>
      <c r="F56" s="75" t="s">
        <v>185</v>
      </c>
      <c r="G56" s="121">
        <v>25.2</v>
      </c>
      <c r="H56" s="121">
        <v>25.2</v>
      </c>
      <c r="I56" s="93"/>
    </row>
    <row r="57" spans="1:9">
      <c r="A57" s="93" t="s">
        <v>186</v>
      </c>
      <c r="B57" s="93"/>
      <c r="C57" s="93"/>
      <c r="D57" s="93"/>
      <c r="E57" s="93"/>
      <c r="F57" s="75" t="s">
        <v>187</v>
      </c>
      <c r="G57" s="121"/>
      <c r="H57" s="121">
        <v>3.7</v>
      </c>
      <c r="I57" s="93"/>
    </row>
    <row r="58" spans="1:9">
      <c r="A58" s="115" t="s">
        <v>39</v>
      </c>
      <c r="B58" s="115"/>
      <c r="C58" s="115"/>
      <c r="D58" s="115"/>
      <c r="E58" s="115"/>
      <c r="F58" s="118"/>
      <c r="G58" s="119"/>
      <c r="H58" s="119">
        <f>SUM(H59:H60)</f>
        <v>49.5</v>
      </c>
      <c r="I58" s="115"/>
    </row>
    <row r="59" ht="24" spans="1:9">
      <c r="A59" s="93" t="s">
        <v>125</v>
      </c>
      <c r="B59" s="93"/>
      <c r="C59" s="93"/>
      <c r="D59" s="93"/>
      <c r="E59" s="93"/>
      <c r="F59" s="75" t="s">
        <v>188</v>
      </c>
      <c r="G59" s="121"/>
      <c r="H59" s="121">
        <v>22.5</v>
      </c>
      <c r="I59" s="93"/>
    </row>
    <row r="60" ht="60" spans="1:9">
      <c r="A60" s="93" t="s">
        <v>102</v>
      </c>
      <c r="B60" s="93"/>
      <c r="C60" s="93"/>
      <c r="D60" s="93"/>
      <c r="E60" s="93"/>
      <c r="F60" s="75" t="s">
        <v>189</v>
      </c>
      <c r="G60" s="121">
        <f>5.4+18+5.3-1.7</f>
        <v>27</v>
      </c>
      <c r="H60" s="121">
        <f>G60</f>
        <v>27</v>
      </c>
      <c r="I60" s="93"/>
    </row>
    <row r="61" spans="1:9">
      <c r="A61" s="115" t="s">
        <v>38</v>
      </c>
      <c r="B61" s="115"/>
      <c r="C61" s="115"/>
      <c r="D61" s="115"/>
      <c r="E61" s="115"/>
      <c r="F61" s="118"/>
      <c r="G61" s="119"/>
      <c r="H61" s="119">
        <f>SUM(H62:H62)</f>
        <v>680.2</v>
      </c>
      <c r="I61" s="115"/>
    </row>
    <row r="62" ht="24" spans="1:9">
      <c r="A62" s="93" t="s">
        <v>96</v>
      </c>
      <c r="B62" s="93"/>
      <c r="C62" s="93"/>
      <c r="D62" s="93"/>
      <c r="E62" s="93"/>
      <c r="F62" s="122" t="s">
        <v>190</v>
      </c>
      <c r="G62" s="121">
        <v>680.2</v>
      </c>
      <c r="H62" s="121">
        <v>680.2</v>
      </c>
      <c r="I62" s="93"/>
    </row>
  </sheetData>
  <mergeCells count="12">
    <mergeCell ref="A2:I2"/>
    <mergeCell ref="A3:I3"/>
    <mergeCell ref="B4:E4"/>
    <mergeCell ref="A4:A5"/>
    <mergeCell ref="A44:A45"/>
    <mergeCell ref="F4:F5"/>
    <mergeCell ref="G4:G5"/>
    <mergeCell ref="H4:H5"/>
    <mergeCell ref="I4:I5"/>
    <mergeCell ref="I23:I24"/>
    <mergeCell ref="I29:I30"/>
    <mergeCell ref="I43:I4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1"/>
  <sheetViews>
    <sheetView workbookViewId="0">
      <selection activeCell="C14" sqref="C14"/>
    </sheetView>
  </sheetViews>
  <sheetFormatPr defaultColWidth="9" defaultRowHeight="14.4" outlineLevelCol="6"/>
  <cols>
    <col min="1" max="7" width="17.1296296296296" customWidth="1"/>
  </cols>
  <sheetData>
    <row r="1" spans="1:1">
      <c r="A1" t="s">
        <v>191</v>
      </c>
    </row>
    <row r="2" ht="51" customHeight="1" spans="1:7">
      <c r="A2" s="90" t="s">
        <v>192</v>
      </c>
      <c r="B2" s="91"/>
      <c r="C2" s="91"/>
      <c r="D2" s="91"/>
      <c r="E2" s="91"/>
      <c r="F2" s="91"/>
      <c r="G2" s="91"/>
    </row>
    <row r="3" spans="7:7">
      <c r="G3" t="s">
        <v>2</v>
      </c>
    </row>
    <row r="4" spans="1:7">
      <c r="A4" s="92" t="s">
        <v>19</v>
      </c>
      <c r="B4" s="93" t="s">
        <v>44</v>
      </c>
      <c r="C4" s="93" t="s">
        <v>193</v>
      </c>
      <c r="D4" s="93" t="s">
        <v>194</v>
      </c>
      <c r="E4" s="93" t="s">
        <v>43</v>
      </c>
      <c r="F4" s="10" t="s">
        <v>195</v>
      </c>
      <c r="G4" s="93" t="s">
        <v>6</v>
      </c>
    </row>
    <row r="5" spans="1:7">
      <c r="A5" s="94"/>
      <c r="B5" s="93"/>
      <c r="C5" s="93"/>
      <c r="D5" s="93"/>
      <c r="E5" s="93"/>
      <c r="F5" s="10"/>
      <c r="G5" s="93"/>
    </row>
    <row r="6" spans="1:7">
      <c r="A6" s="6" t="s">
        <v>8</v>
      </c>
      <c r="B6" s="6"/>
      <c r="C6" s="7"/>
      <c r="D6" s="6"/>
      <c r="E6" s="8"/>
      <c r="F6" s="95">
        <v>571.3</v>
      </c>
      <c r="G6" s="96"/>
    </row>
    <row r="7" spans="1:7">
      <c r="A7" s="6" t="s">
        <v>28</v>
      </c>
      <c r="B7" s="6"/>
      <c r="C7" s="7"/>
      <c r="D7" s="6"/>
      <c r="E7" s="8"/>
      <c r="F7" s="95">
        <v>87</v>
      </c>
      <c r="G7" s="96"/>
    </row>
    <row r="8" spans="1:7">
      <c r="A8" s="97"/>
      <c r="B8" s="12" t="s">
        <v>196</v>
      </c>
      <c r="C8" s="98" t="s">
        <v>197</v>
      </c>
      <c r="D8" s="98">
        <v>138.611</v>
      </c>
      <c r="E8" s="99" t="s">
        <v>198</v>
      </c>
      <c r="F8" s="100">
        <v>69</v>
      </c>
      <c r="G8" s="96"/>
    </row>
    <row r="9" spans="1:7">
      <c r="A9" s="97"/>
      <c r="B9" s="12" t="s">
        <v>196</v>
      </c>
      <c r="C9" s="98" t="s">
        <v>199</v>
      </c>
      <c r="D9" s="98">
        <v>151.325</v>
      </c>
      <c r="E9" s="99" t="s">
        <v>198</v>
      </c>
      <c r="F9" s="100">
        <v>18</v>
      </c>
      <c r="G9" s="96"/>
    </row>
    <row r="10" spans="1:7">
      <c r="A10" s="6" t="s">
        <v>29</v>
      </c>
      <c r="B10" s="12"/>
      <c r="C10" s="98"/>
      <c r="D10" s="98"/>
      <c r="E10" s="99"/>
      <c r="F10" s="95">
        <v>93</v>
      </c>
      <c r="G10" s="96"/>
    </row>
    <row r="11" spans="1:7">
      <c r="A11" s="12"/>
      <c r="B11" s="12" t="s">
        <v>196</v>
      </c>
      <c r="C11" s="98" t="s">
        <v>200</v>
      </c>
      <c r="D11" s="101">
        <v>10.9079999999999</v>
      </c>
      <c r="E11" s="99" t="s">
        <v>198</v>
      </c>
      <c r="F11" s="100">
        <v>86</v>
      </c>
      <c r="G11" s="96"/>
    </row>
    <row r="12" spans="1:7">
      <c r="A12" s="12"/>
      <c r="B12" s="13" t="s">
        <v>201</v>
      </c>
      <c r="C12" s="98" t="s">
        <v>202</v>
      </c>
      <c r="D12" s="98">
        <v>10.982</v>
      </c>
      <c r="E12" s="99" t="s">
        <v>198</v>
      </c>
      <c r="F12" s="100">
        <v>7</v>
      </c>
      <c r="G12" s="96"/>
    </row>
    <row r="13" spans="1:7">
      <c r="A13" s="6" t="s">
        <v>30</v>
      </c>
      <c r="B13" s="13"/>
      <c r="C13" s="98"/>
      <c r="D13" s="98"/>
      <c r="E13" s="99"/>
      <c r="F13" s="95">
        <v>52.4</v>
      </c>
      <c r="G13" s="96"/>
    </row>
    <row r="14" spans="1:7">
      <c r="A14" s="12"/>
      <c r="B14" s="13" t="s">
        <v>203</v>
      </c>
      <c r="C14" s="13" t="s">
        <v>204</v>
      </c>
      <c r="D14" s="13"/>
      <c r="E14" s="14" t="s">
        <v>205</v>
      </c>
      <c r="F14" s="100">
        <v>20.2</v>
      </c>
      <c r="G14" s="96"/>
    </row>
    <row r="15" ht="24" spans="1:7">
      <c r="A15" s="12"/>
      <c r="B15" s="13"/>
      <c r="C15" s="13" t="s">
        <v>206</v>
      </c>
      <c r="D15" s="13"/>
      <c r="E15" s="14" t="s">
        <v>205</v>
      </c>
      <c r="F15" s="100">
        <v>13.2</v>
      </c>
      <c r="G15" s="96"/>
    </row>
    <row r="16" spans="1:7">
      <c r="A16" s="12"/>
      <c r="B16" s="13" t="s">
        <v>72</v>
      </c>
      <c r="C16" s="98" t="s">
        <v>207</v>
      </c>
      <c r="D16" s="98">
        <v>59.568</v>
      </c>
      <c r="E16" s="99" t="s">
        <v>198</v>
      </c>
      <c r="F16" s="100">
        <v>14</v>
      </c>
      <c r="G16" s="96"/>
    </row>
    <row r="17" spans="1:7">
      <c r="A17" s="12"/>
      <c r="B17" s="13" t="s">
        <v>208</v>
      </c>
      <c r="C17" s="98" t="s">
        <v>209</v>
      </c>
      <c r="D17" s="98">
        <v>71.755</v>
      </c>
      <c r="E17" s="99" t="s">
        <v>198</v>
      </c>
      <c r="F17" s="100">
        <v>5</v>
      </c>
      <c r="G17" s="96"/>
    </row>
    <row r="18" spans="1:7">
      <c r="A18" s="6" t="s">
        <v>31</v>
      </c>
      <c r="B18" s="13"/>
      <c r="C18" s="98"/>
      <c r="D18" s="98"/>
      <c r="E18" s="99"/>
      <c r="F18" s="95">
        <v>82</v>
      </c>
      <c r="G18" s="96"/>
    </row>
    <row r="19" spans="1:7">
      <c r="A19" s="12"/>
      <c r="B19" s="12" t="s">
        <v>210</v>
      </c>
      <c r="C19" s="98" t="s">
        <v>211</v>
      </c>
      <c r="D19" s="98">
        <v>86.592</v>
      </c>
      <c r="E19" s="99" t="s">
        <v>198</v>
      </c>
      <c r="F19" s="100">
        <v>78</v>
      </c>
      <c r="G19" s="96"/>
    </row>
    <row r="20" spans="1:7">
      <c r="A20" s="12"/>
      <c r="B20" s="12" t="s">
        <v>210</v>
      </c>
      <c r="C20" s="98" t="s">
        <v>212</v>
      </c>
      <c r="D20" s="98">
        <v>96.789</v>
      </c>
      <c r="E20" s="99" t="s">
        <v>198</v>
      </c>
      <c r="F20" s="100">
        <v>2</v>
      </c>
      <c r="G20" s="96"/>
    </row>
    <row r="21" spans="1:7">
      <c r="A21" s="12"/>
      <c r="B21" s="12" t="s">
        <v>210</v>
      </c>
      <c r="C21" s="98" t="s">
        <v>213</v>
      </c>
      <c r="D21" s="98">
        <v>113.886</v>
      </c>
      <c r="E21" s="99" t="s">
        <v>198</v>
      </c>
      <c r="F21" s="100">
        <v>2</v>
      </c>
      <c r="G21" s="96"/>
    </row>
    <row r="22" spans="1:7">
      <c r="A22" s="6" t="s">
        <v>32</v>
      </c>
      <c r="B22" s="102"/>
      <c r="C22" s="103"/>
      <c r="D22" s="103"/>
      <c r="E22" s="99"/>
      <c r="F22" s="95">
        <v>142.1</v>
      </c>
      <c r="G22" s="96"/>
    </row>
    <row r="23" ht="24" spans="1:7">
      <c r="A23" s="13"/>
      <c r="B23" s="104" t="s">
        <v>214</v>
      </c>
      <c r="C23" s="104" t="s">
        <v>215</v>
      </c>
      <c r="D23" s="104"/>
      <c r="E23" s="14" t="s">
        <v>205</v>
      </c>
      <c r="F23" s="100">
        <v>78.1</v>
      </c>
      <c r="G23" s="96"/>
    </row>
    <row r="24" spans="1:7">
      <c r="A24" s="13"/>
      <c r="B24" s="104" t="s">
        <v>216</v>
      </c>
      <c r="C24" s="98" t="s">
        <v>217</v>
      </c>
      <c r="D24" s="104">
        <v>226</v>
      </c>
      <c r="E24" s="99" t="s">
        <v>198</v>
      </c>
      <c r="F24" s="100">
        <v>23</v>
      </c>
      <c r="G24" s="96"/>
    </row>
    <row r="25" spans="1:7">
      <c r="A25" s="13"/>
      <c r="B25" s="104" t="s">
        <v>216</v>
      </c>
      <c r="C25" s="98" t="s">
        <v>218</v>
      </c>
      <c r="D25" s="98">
        <v>264</v>
      </c>
      <c r="E25" s="99" t="s">
        <v>198</v>
      </c>
      <c r="F25" s="100">
        <v>23</v>
      </c>
      <c r="G25" s="96"/>
    </row>
    <row r="26" spans="1:7">
      <c r="A26" s="13"/>
      <c r="B26" s="104" t="s">
        <v>216</v>
      </c>
      <c r="C26" s="98" t="s">
        <v>219</v>
      </c>
      <c r="D26" s="98">
        <v>265</v>
      </c>
      <c r="E26" s="99" t="s">
        <v>198</v>
      </c>
      <c r="F26" s="100">
        <v>18</v>
      </c>
      <c r="G26" s="96"/>
    </row>
    <row r="27" spans="1:7">
      <c r="A27" s="6" t="s">
        <v>34</v>
      </c>
      <c r="B27" s="104"/>
      <c r="C27" s="103"/>
      <c r="D27" s="103"/>
      <c r="E27" s="99"/>
      <c r="F27" s="95">
        <v>100.8</v>
      </c>
      <c r="G27" s="96"/>
    </row>
    <row r="28" ht="60" spans="1:7">
      <c r="A28" s="13"/>
      <c r="B28" s="104" t="s">
        <v>163</v>
      </c>
      <c r="C28" s="104" t="s">
        <v>220</v>
      </c>
      <c r="D28" s="104"/>
      <c r="E28" s="14" t="s">
        <v>221</v>
      </c>
      <c r="F28" s="100">
        <v>100.8</v>
      </c>
      <c r="G28" s="96"/>
    </row>
    <row r="29" spans="1:7">
      <c r="A29" s="6" t="s">
        <v>36</v>
      </c>
      <c r="B29" s="104"/>
      <c r="C29" s="104"/>
      <c r="D29" s="104"/>
      <c r="E29" s="14"/>
      <c r="F29" s="95">
        <v>14</v>
      </c>
      <c r="G29" s="96"/>
    </row>
    <row r="30" ht="36" spans="1:7">
      <c r="A30" s="13"/>
      <c r="B30" s="104" t="s">
        <v>222</v>
      </c>
      <c r="C30" s="105"/>
      <c r="D30" s="106"/>
      <c r="E30" s="14" t="s">
        <v>223</v>
      </c>
      <c r="F30" s="100">
        <v>4.5</v>
      </c>
      <c r="G30" s="96"/>
    </row>
    <row r="31" spans="1:7">
      <c r="A31" s="13"/>
      <c r="B31" s="104" t="s">
        <v>224</v>
      </c>
      <c r="C31" s="104" t="s">
        <v>225</v>
      </c>
      <c r="D31" s="104"/>
      <c r="E31" s="14" t="s">
        <v>205</v>
      </c>
      <c r="F31" s="100">
        <v>9.5</v>
      </c>
      <c r="G31" s="96"/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80"/>
  <sheetViews>
    <sheetView topLeftCell="A9" workbookViewId="0">
      <selection activeCell="H10" sqref="H10"/>
    </sheetView>
  </sheetViews>
  <sheetFormatPr defaultColWidth="9" defaultRowHeight="14.4" outlineLevelCol="4"/>
  <cols>
    <col min="1" max="1" width="16.2222222222222" customWidth="1"/>
    <col min="2" max="2" width="21.5555555555556" customWidth="1"/>
    <col min="3" max="3" width="23.75" customWidth="1"/>
    <col min="4" max="4" width="12.1111111111111" customWidth="1"/>
    <col min="5" max="5" width="12.1296296296296" customWidth="1"/>
  </cols>
  <sheetData>
    <row r="1" spans="1:1">
      <c r="A1" t="s">
        <v>226</v>
      </c>
    </row>
    <row r="2" ht="45" customHeight="1" spans="1:5">
      <c r="A2" s="18" t="s">
        <v>227</v>
      </c>
      <c r="B2" s="18"/>
      <c r="C2" s="18"/>
      <c r="D2" s="18"/>
      <c r="E2" s="18"/>
    </row>
    <row r="3" spans="5:5">
      <c r="E3" s="19" t="s">
        <v>2</v>
      </c>
    </row>
    <row r="4" s="17" customFormat="1" ht="12" spans="1:5">
      <c r="A4" s="7" t="s">
        <v>42</v>
      </c>
      <c r="B4" s="7"/>
      <c r="C4" s="20" t="s">
        <v>43</v>
      </c>
      <c r="D4" s="21" t="s">
        <v>5</v>
      </c>
      <c r="E4" s="22" t="s">
        <v>6</v>
      </c>
    </row>
    <row r="5" s="17" customFormat="1" ht="12" spans="1:5">
      <c r="A5" s="7" t="s">
        <v>44</v>
      </c>
      <c r="B5" s="7" t="s">
        <v>42</v>
      </c>
      <c r="C5" s="23"/>
      <c r="D5" s="24"/>
      <c r="E5" s="25"/>
    </row>
    <row r="6" spans="1:5">
      <c r="A6" s="26" t="s">
        <v>8</v>
      </c>
      <c r="B6" s="27"/>
      <c r="C6" s="28"/>
      <c r="D6" s="29">
        <v>14479.7</v>
      </c>
      <c r="E6" s="26"/>
    </row>
    <row r="7" spans="1:5">
      <c r="A7" s="26" t="s">
        <v>28</v>
      </c>
      <c r="B7" s="27"/>
      <c r="C7" s="28"/>
      <c r="D7" s="29">
        <v>1030.4</v>
      </c>
      <c r="E7" s="26"/>
    </row>
    <row r="8" ht="21.6" spans="1:5">
      <c r="A8" s="30" t="s">
        <v>228</v>
      </c>
      <c r="B8" s="30" t="s">
        <v>229</v>
      </c>
      <c r="C8" s="31" t="s">
        <v>230</v>
      </c>
      <c r="D8" s="32">
        <v>19.2</v>
      </c>
      <c r="E8" s="33"/>
    </row>
    <row r="9" ht="43.2" spans="1:5">
      <c r="A9" s="30" t="s">
        <v>231</v>
      </c>
      <c r="B9" s="30" t="s">
        <v>232</v>
      </c>
      <c r="C9" s="34" t="s">
        <v>230</v>
      </c>
      <c r="D9" s="32">
        <v>161.8</v>
      </c>
      <c r="E9" s="33"/>
    </row>
    <row r="10" ht="32.4" spans="1:5">
      <c r="A10" s="30" t="s">
        <v>163</v>
      </c>
      <c r="B10" s="30" t="s">
        <v>233</v>
      </c>
      <c r="C10" s="31" t="s">
        <v>234</v>
      </c>
      <c r="D10" s="30">
        <v>374.7</v>
      </c>
      <c r="E10" s="33"/>
    </row>
    <row r="11" ht="43.2" spans="1:5">
      <c r="A11" s="30" t="s">
        <v>235</v>
      </c>
      <c r="B11" s="30"/>
      <c r="C11" s="31" t="s">
        <v>236</v>
      </c>
      <c r="D11" s="35">
        <v>323.1</v>
      </c>
      <c r="E11" s="33"/>
    </row>
    <row r="12" ht="43.2" spans="1:5">
      <c r="A12" s="30" t="s">
        <v>237</v>
      </c>
      <c r="B12" s="30"/>
      <c r="C12" s="31" t="s">
        <v>238</v>
      </c>
      <c r="D12" s="30">
        <v>151.6</v>
      </c>
      <c r="E12" s="33"/>
    </row>
    <row r="13" spans="1:5">
      <c r="A13" s="26" t="s">
        <v>29</v>
      </c>
      <c r="B13" s="27"/>
      <c r="C13" s="28"/>
      <c r="D13" s="29">
        <v>384.8</v>
      </c>
      <c r="E13" s="26"/>
    </row>
    <row r="14" spans="1:5">
      <c r="A14" s="33" t="s">
        <v>102</v>
      </c>
      <c r="B14" s="30" t="s">
        <v>239</v>
      </c>
      <c r="C14" s="31" t="s">
        <v>230</v>
      </c>
      <c r="D14" s="32">
        <v>127.1</v>
      </c>
      <c r="E14" s="36"/>
    </row>
    <row r="15" ht="21.6" spans="1:5">
      <c r="A15" s="33" t="s">
        <v>72</v>
      </c>
      <c r="B15" s="30" t="s">
        <v>240</v>
      </c>
      <c r="C15" s="31" t="s">
        <v>230</v>
      </c>
      <c r="D15" s="32">
        <v>11.6</v>
      </c>
      <c r="E15" s="36"/>
    </row>
    <row r="16" ht="21.6" spans="1:5">
      <c r="A16" s="30" t="s">
        <v>228</v>
      </c>
      <c r="B16" s="30" t="s">
        <v>229</v>
      </c>
      <c r="C16" s="31" t="s">
        <v>230</v>
      </c>
      <c r="D16" s="32">
        <v>32.7</v>
      </c>
      <c r="E16" s="36"/>
    </row>
    <row r="17" ht="21.6" spans="1:5">
      <c r="A17" s="30" t="s">
        <v>241</v>
      </c>
      <c r="B17" s="30"/>
      <c r="C17" s="31" t="s">
        <v>242</v>
      </c>
      <c r="D17" s="30">
        <v>213.4</v>
      </c>
      <c r="E17" s="36"/>
    </row>
    <row r="18" spans="1:5">
      <c r="A18" s="37" t="s">
        <v>30</v>
      </c>
      <c r="B18" s="37"/>
      <c r="C18" s="38"/>
      <c r="D18" s="39">
        <v>1017</v>
      </c>
      <c r="E18" s="40"/>
    </row>
    <row r="19" spans="1:5">
      <c r="A19" s="41" t="s">
        <v>120</v>
      </c>
      <c r="B19" s="42"/>
      <c r="C19" s="34" t="s">
        <v>243</v>
      </c>
      <c r="D19" s="32">
        <v>14.7</v>
      </c>
      <c r="E19" s="43"/>
    </row>
    <row r="20" spans="1:5">
      <c r="A20" s="44" t="s">
        <v>63</v>
      </c>
      <c r="B20" s="42" t="s">
        <v>244</v>
      </c>
      <c r="C20" s="31" t="s">
        <v>230</v>
      </c>
      <c r="D20" s="32">
        <v>14.5</v>
      </c>
      <c r="E20" s="43"/>
    </row>
    <row r="21" spans="1:5">
      <c r="A21" s="41" t="s">
        <v>92</v>
      </c>
      <c r="B21" s="42" t="s">
        <v>245</v>
      </c>
      <c r="C21" s="31" t="s">
        <v>230</v>
      </c>
      <c r="D21" s="32">
        <v>378.8</v>
      </c>
      <c r="E21" s="43"/>
    </row>
    <row r="22" ht="21.6" spans="1:5">
      <c r="A22" s="41" t="s">
        <v>246</v>
      </c>
      <c r="B22" s="30" t="s">
        <v>229</v>
      </c>
      <c r="C22" s="31" t="s">
        <v>230</v>
      </c>
      <c r="D22" s="32">
        <v>14</v>
      </c>
      <c r="E22" s="43"/>
    </row>
    <row r="23" ht="21.6" spans="1:5">
      <c r="A23" s="41" t="s">
        <v>247</v>
      </c>
      <c r="B23" s="41"/>
      <c r="C23" s="45" t="s">
        <v>248</v>
      </c>
      <c r="D23" s="41">
        <v>73.5</v>
      </c>
      <c r="E23" s="43"/>
    </row>
    <row r="24" spans="1:5">
      <c r="A24" s="41" t="s">
        <v>92</v>
      </c>
      <c r="B24" s="41" t="s">
        <v>249</v>
      </c>
      <c r="C24" s="46" t="s">
        <v>250</v>
      </c>
      <c r="D24" s="47">
        <v>494.7</v>
      </c>
      <c r="E24" s="48"/>
    </row>
    <row r="25" spans="1:5">
      <c r="A25" s="41" t="s">
        <v>251</v>
      </c>
      <c r="B25" s="41" t="s">
        <v>252</v>
      </c>
      <c r="C25" s="49"/>
      <c r="D25" s="50"/>
      <c r="E25" s="51"/>
    </row>
    <row r="26" spans="1:5">
      <c r="A26" s="41" t="s">
        <v>125</v>
      </c>
      <c r="B26" s="41" t="s">
        <v>253</v>
      </c>
      <c r="C26" s="52"/>
      <c r="D26" s="53"/>
      <c r="E26" s="54"/>
    </row>
    <row r="27" ht="32.4" spans="1:5">
      <c r="A27" s="41" t="s">
        <v>125</v>
      </c>
      <c r="B27" s="41"/>
      <c r="C27" s="45" t="s">
        <v>254</v>
      </c>
      <c r="D27" s="41">
        <v>26.8</v>
      </c>
      <c r="E27" s="43"/>
    </row>
    <row r="28" spans="1:5">
      <c r="A28" s="37" t="s">
        <v>31</v>
      </c>
      <c r="B28" s="27"/>
      <c r="C28" s="55"/>
      <c r="D28" s="56">
        <v>2249.6</v>
      </c>
      <c r="E28" s="26"/>
    </row>
    <row r="29" spans="1:5">
      <c r="A29" s="41" t="s">
        <v>63</v>
      </c>
      <c r="B29" s="42" t="s">
        <v>255</v>
      </c>
      <c r="C29" s="31" t="s">
        <v>230</v>
      </c>
      <c r="D29" s="32">
        <v>94</v>
      </c>
      <c r="E29" s="57" t="s">
        <v>256</v>
      </c>
    </row>
    <row r="30" ht="32.4" spans="1:5">
      <c r="A30" s="58" t="s">
        <v>63</v>
      </c>
      <c r="B30" s="42" t="s">
        <v>257</v>
      </c>
      <c r="C30" s="59" t="s">
        <v>258</v>
      </c>
      <c r="D30" s="60">
        <v>-13.7</v>
      </c>
      <c r="E30" s="61"/>
    </row>
    <row r="31" ht="108" spans="1:5">
      <c r="A31" s="41" t="s">
        <v>259</v>
      </c>
      <c r="B31" s="42"/>
      <c r="C31" s="34" t="s">
        <v>260</v>
      </c>
      <c r="D31" s="62">
        <v>-20.3</v>
      </c>
      <c r="E31" s="63" t="s">
        <v>261</v>
      </c>
    </row>
    <row r="32" spans="1:5">
      <c r="A32" s="41" t="s">
        <v>125</v>
      </c>
      <c r="B32" s="41" t="s">
        <v>262</v>
      </c>
      <c r="C32" s="46" t="s">
        <v>263</v>
      </c>
      <c r="D32" s="47">
        <v>1833.4</v>
      </c>
      <c r="E32" s="64"/>
    </row>
    <row r="33" spans="1:5">
      <c r="A33" s="41" t="s">
        <v>63</v>
      </c>
      <c r="B33" s="41" t="s">
        <v>264</v>
      </c>
      <c r="C33" s="52"/>
      <c r="D33" s="53"/>
      <c r="E33" s="65"/>
    </row>
    <row r="34" ht="32.4" spans="1:5">
      <c r="A34" s="41" t="s">
        <v>265</v>
      </c>
      <c r="B34" s="41"/>
      <c r="C34" s="45" t="s">
        <v>266</v>
      </c>
      <c r="D34" s="41">
        <v>141.5</v>
      </c>
      <c r="E34" s="43"/>
    </row>
    <row r="35" ht="21.6" spans="1:5">
      <c r="A35" s="41" t="s">
        <v>267</v>
      </c>
      <c r="B35" s="41"/>
      <c r="C35" s="45" t="s">
        <v>268</v>
      </c>
      <c r="D35" s="41">
        <v>194</v>
      </c>
      <c r="E35" s="43"/>
    </row>
    <row r="36" ht="32.4" spans="1:5">
      <c r="A36" s="41" t="s">
        <v>269</v>
      </c>
      <c r="B36" s="41"/>
      <c r="C36" s="45" t="s">
        <v>270</v>
      </c>
      <c r="D36" s="41">
        <v>20.7</v>
      </c>
      <c r="E36" s="43"/>
    </row>
    <row r="37" spans="1:5">
      <c r="A37" s="26" t="s">
        <v>32</v>
      </c>
      <c r="B37" s="27"/>
      <c r="C37" s="28"/>
      <c r="D37" s="29">
        <v>1793.7</v>
      </c>
      <c r="E37" s="26"/>
    </row>
    <row r="38" ht="43.2" spans="1:5">
      <c r="A38" s="43" t="s">
        <v>271</v>
      </c>
      <c r="B38" s="30"/>
      <c r="C38" s="34" t="s">
        <v>272</v>
      </c>
      <c r="D38" s="62">
        <v>-40.3</v>
      </c>
      <c r="E38" s="66" t="s">
        <v>273</v>
      </c>
    </row>
    <row r="39" spans="1:5">
      <c r="A39" s="43" t="s">
        <v>274</v>
      </c>
      <c r="B39" s="30" t="s">
        <v>275</v>
      </c>
      <c r="C39" s="31" t="s">
        <v>230</v>
      </c>
      <c r="D39" s="32">
        <v>328.6</v>
      </c>
      <c r="E39" s="44"/>
    </row>
    <row r="40" ht="21.6" spans="1:5">
      <c r="A40" s="43" t="s">
        <v>276</v>
      </c>
      <c r="B40" s="30" t="s">
        <v>277</v>
      </c>
      <c r="C40" s="31" t="s">
        <v>230</v>
      </c>
      <c r="D40" s="32">
        <v>20.1</v>
      </c>
      <c r="E40" s="44"/>
    </row>
    <row r="41" ht="21.6" spans="1:5">
      <c r="A41" s="30" t="s">
        <v>228</v>
      </c>
      <c r="B41" s="30" t="s">
        <v>229</v>
      </c>
      <c r="C41" s="31" t="s">
        <v>230</v>
      </c>
      <c r="D41" s="32">
        <v>26.5</v>
      </c>
      <c r="E41" s="44"/>
    </row>
    <row r="42" ht="21.6" spans="1:5">
      <c r="A42" s="30" t="s">
        <v>125</v>
      </c>
      <c r="B42" s="30" t="s">
        <v>278</v>
      </c>
      <c r="C42" s="31" t="s">
        <v>279</v>
      </c>
      <c r="D42" s="30">
        <v>952.7</v>
      </c>
      <c r="E42" s="44"/>
    </row>
    <row r="43" ht="21.6" spans="1:5">
      <c r="A43" s="30" t="s">
        <v>280</v>
      </c>
      <c r="B43" s="30"/>
      <c r="C43" s="31" t="s">
        <v>281</v>
      </c>
      <c r="D43" s="30">
        <v>68.5</v>
      </c>
      <c r="E43" s="44"/>
    </row>
    <row r="44" ht="32.4" spans="1:5">
      <c r="A44" s="30" t="s">
        <v>274</v>
      </c>
      <c r="B44" s="30" t="s">
        <v>282</v>
      </c>
      <c r="C44" s="31" t="s">
        <v>283</v>
      </c>
      <c r="D44" s="30">
        <v>155.3</v>
      </c>
      <c r="E44" s="44"/>
    </row>
    <row r="45" ht="32.4" spans="1:5">
      <c r="A45" s="30" t="s">
        <v>284</v>
      </c>
      <c r="B45" s="30"/>
      <c r="C45" s="31" t="s">
        <v>285</v>
      </c>
      <c r="D45" s="30">
        <v>282.3</v>
      </c>
      <c r="E45" s="44"/>
    </row>
    <row r="46" spans="1:5">
      <c r="A46" s="37" t="s">
        <v>33</v>
      </c>
      <c r="B46" s="37"/>
      <c r="C46" s="67"/>
      <c r="D46" s="39">
        <v>1208.9</v>
      </c>
      <c r="E46" s="40"/>
    </row>
    <row r="47" spans="1:5">
      <c r="A47" s="30" t="s">
        <v>274</v>
      </c>
      <c r="B47" s="68" t="s">
        <v>286</v>
      </c>
      <c r="C47" s="69" t="s">
        <v>287</v>
      </c>
      <c r="D47" s="70">
        <v>48.2</v>
      </c>
      <c r="E47" s="44"/>
    </row>
    <row r="48" ht="32.4" spans="1:5">
      <c r="A48" s="30" t="s">
        <v>288</v>
      </c>
      <c r="B48" s="30"/>
      <c r="C48" s="69" t="s">
        <v>289</v>
      </c>
      <c r="D48" s="70">
        <v>15.7</v>
      </c>
      <c r="E48" s="44"/>
    </row>
    <row r="49" ht="21.6" spans="1:5">
      <c r="A49" s="30" t="s">
        <v>290</v>
      </c>
      <c r="B49" s="30"/>
      <c r="C49" s="69" t="s">
        <v>291</v>
      </c>
      <c r="D49" s="70">
        <v>19.6</v>
      </c>
      <c r="E49" s="44"/>
    </row>
    <row r="50" spans="1:5">
      <c r="A50" s="30" t="s">
        <v>292</v>
      </c>
      <c r="B50" s="30"/>
      <c r="C50" s="69" t="s">
        <v>293</v>
      </c>
      <c r="D50" s="70">
        <v>1005.7</v>
      </c>
      <c r="E50" s="44"/>
    </row>
    <row r="51" ht="86.4" spans="1:5">
      <c r="A51" s="30" t="s">
        <v>294</v>
      </c>
      <c r="B51" s="30"/>
      <c r="C51" s="69" t="s">
        <v>295</v>
      </c>
      <c r="D51" s="71">
        <v>-593.3</v>
      </c>
      <c r="E51" s="66" t="s">
        <v>296</v>
      </c>
    </row>
    <row r="52" ht="32.4" spans="1:5">
      <c r="A52" s="30" t="s">
        <v>297</v>
      </c>
      <c r="B52" s="30"/>
      <c r="C52" s="31" t="s">
        <v>298</v>
      </c>
      <c r="D52" s="30">
        <v>654.5</v>
      </c>
      <c r="E52" s="72"/>
    </row>
    <row r="53" ht="129.6" spans="1:5">
      <c r="A53" s="30"/>
      <c r="B53" s="30"/>
      <c r="C53" s="73" t="s">
        <v>299</v>
      </c>
      <c r="D53" s="30">
        <v>-105.8</v>
      </c>
      <c r="E53" s="74" t="s">
        <v>300</v>
      </c>
    </row>
    <row r="54" ht="162" spans="1:5">
      <c r="A54" s="30"/>
      <c r="B54" s="30"/>
      <c r="C54" s="75" t="s">
        <v>141</v>
      </c>
      <c r="D54" s="30">
        <v>-0.1</v>
      </c>
      <c r="E54" s="66" t="s">
        <v>301</v>
      </c>
    </row>
    <row r="55" ht="32.4" spans="1:5">
      <c r="A55" s="30" t="s">
        <v>302</v>
      </c>
      <c r="B55" s="30"/>
      <c r="C55" s="31" t="s">
        <v>303</v>
      </c>
      <c r="D55" s="30">
        <v>164.4</v>
      </c>
      <c r="E55" s="76"/>
    </row>
    <row r="56" spans="1:5">
      <c r="A56" s="77" t="s">
        <v>34</v>
      </c>
      <c r="B56" s="78"/>
      <c r="C56" s="38"/>
      <c r="D56" s="39">
        <v>3387.7</v>
      </c>
      <c r="E56" s="79"/>
    </row>
    <row r="57" ht="21.6" spans="1:5">
      <c r="A57" s="43" t="s">
        <v>304</v>
      </c>
      <c r="B57" s="42"/>
      <c r="C57" s="34" t="s">
        <v>305</v>
      </c>
      <c r="D57" s="32">
        <v>31.4</v>
      </c>
      <c r="E57" s="43"/>
    </row>
    <row r="58" spans="1:5">
      <c r="A58" s="43" t="s">
        <v>163</v>
      </c>
      <c r="B58" s="42"/>
      <c r="C58" s="34" t="s">
        <v>243</v>
      </c>
      <c r="D58" s="32">
        <v>302.8</v>
      </c>
      <c r="E58" s="43"/>
    </row>
    <row r="59" ht="21.6" spans="1:5">
      <c r="A59" s="43" t="s">
        <v>306</v>
      </c>
      <c r="B59" s="42"/>
      <c r="C59" s="34" t="s">
        <v>307</v>
      </c>
      <c r="D59" s="32">
        <v>19.3</v>
      </c>
      <c r="E59" s="43"/>
    </row>
    <row r="60" ht="21.6" spans="1:5">
      <c r="A60" s="43" t="s">
        <v>308</v>
      </c>
      <c r="B60" s="42"/>
      <c r="C60" s="34" t="s">
        <v>309</v>
      </c>
      <c r="D60" s="32">
        <v>3009.2</v>
      </c>
      <c r="E60" s="80"/>
    </row>
    <row r="61" ht="32.4" spans="1:5">
      <c r="A61" s="43" t="s">
        <v>310</v>
      </c>
      <c r="B61" s="43"/>
      <c r="C61" s="81" t="s">
        <v>311</v>
      </c>
      <c r="D61" s="43">
        <v>25</v>
      </c>
      <c r="E61" s="80"/>
    </row>
    <row r="62" spans="1:5">
      <c r="A62" s="26" t="s">
        <v>35</v>
      </c>
      <c r="B62" s="27"/>
      <c r="C62" s="55"/>
      <c r="D62" s="56">
        <v>577</v>
      </c>
      <c r="E62" s="26"/>
    </row>
    <row r="63" spans="1:5">
      <c r="A63" s="30" t="s">
        <v>274</v>
      </c>
      <c r="B63" s="30" t="s">
        <v>312</v>
      </c>
      <c r="C63" s="31" t="s">
        <v>230</v>
      </c>
      <c r="D63" s="32">
        <v>87.4</v>
      </c>
      <c r="E63" s="43"/>
    </row>
    <row r="64" spans="1:5">
      <c r="A64" s="43" t="s">
        <v>163</v>
      </c>
      <c r="B64" s="30" t="s">
        <v>313</v>
      </c>
      <c r="C64" s="31" t="s">
        <v>230</v>
      </c>
      <c r="D64" s="32">
        <v>3.6</v>
      </c>
      <c r="E64" s="43"/>
    </row>
    <row r="65" ht="21.6" spans="1:5">
      <c r="A65" s="30" t="s">
        <v>228</v>
      </c>
      <c r="B65" s="30" t="s">
        <v>229</v>
      </c>
      <c r="C65" s="31" t="s">
        <v>230</v>
      </c>
      <c r="D65" s="32">
        <v>39.5</v>
      </c>
      <c r="E65" s="43"/>
    </row>
    <row r="66" ht="21.6" spans="1:5">
      <c r="A66" s="30" t="s">
        <v>314</v>
      </c>
      <c r="B66" s="30"/>
      <c r="C66" s="31" t="s">
        <v>315</v>
      </c>
      <c r="D66" s="30">
        <v>253.4</v>
      </c>
      <c r="E66" s="43"/>
    </row>
    <row r="67" spans="1:5">
      <c r="A67" s="30" t="s">
        <v>163</v>
      </c>
      <c r="B67" s="30"/>
      <c r="C67" s="82" t="s">
        <v>316</v>
      </c>
      <c r="D67" s="83">
        <v>193.1</v>
      </c>
      <c r="E67" s="43"/>
    </row>
    <row r="68" spans="1:5">
      <c r="A68" s="30" t="s">
        <v>224</v>
      </c>
      <c r="B68" s="30"/>
      <c r="C68" s="84"/>
      <c r="D68" s="68"/>
      <c r="E68" s="43"/>
    </row>
    <row r="69" spans="1:5">
      <c r="A69" s="26" t="s">
        <v>36</v>
      </c>
      <c r="B69" s="30"/>
      <c r="C69" s="85"/>
      <c r="D69" s="56">
        <v>1718.7</v>
      </c>
      <c r="E69" s="43"/>
    </row>
    <row r="70" ht="32.4" spans="1:5">
      <c r="A70" s="30" t="s">
        <v>163</v>
      </c>
      <c r="B70" s="30" t="s">
        <v>317</v>
      </c>
      <c r="C70" s="31" t="s">
        <v>318</v>
      </c>
      <c r="D70" s="30">
        <v>1071.8</v>
      </c>
      <c r="E70" s="43"/>
    </row>
    <row r="71" ht="32.4" spans="1:5">
      <c r="A71" s="30" t="s">
        <v>319</v>
      </c>
      <c r="B71" s="30"/>
      <c r="C71" s="31" t="s">
        <v>320</v>
      </c>
      <c r="D71" s="30">
        <v>30.4</v>
      </c>
      <c r="E71" s="43"/>
    </row>
    <row r="72" ht="32.4" spans="1:5">
      <c r="A72" s="30" t="s">
        <v>321</v>
      </c>
      <c r="B72" s="30"/>
      <c r="C72" s="31" t="s">
        <v>322</v>
      </c>
      <c r="D72" s="30">
        <v>616.5</v>
      </c>
      <c r="E72" s="43"/>
    </row>
    <row r="73" spans="1:5">
      <c r="A73" s="26" t="s">
        <v>39</v>
      </c>
      <c r="B73" s="27"/>
      <c r="C73" s="55"/>
      <c r="D73" s="56">
        <v>852.6</v>
      </c>
      <c r="E73" s="26"/>
    </row>
    <row r="74" ht="32.4" spans="1:5">
      <c r="A74" s="43" t="s">
        <v>102</v>
      </c>
      <c r="B74" s="86" t="s">
        <v>323</v>
      </c>
      <c r="C74" s="34" t="s">
        <v>324</v>
      </c>
      <c r="D74" s="32">
        <v>30.7</v>
      </c>
      <c r="E74" s="43"/>
    </row>
    <row r="75" ht="140.4" spans="1:5">
      <c r="A75" s="43" t="s">
        <v>102</v>
      </c>
      <c r="B75" s="86"/>
      <c r="C75" s="34" t="s">
        <v>325</v>
      </c>
      <c r="D75" s="62">
        <v>-23.9</v>
      </c>
      <c r="E75" s="63" t="s">
        <v>326</v>
      </c>
    </row>
    <row r="76" ht="21.6" spans="1:5">
      <c r="A76" s="43" t="s">
        <v>125</v>
      </c>
      <c r="B76" s="43" t="s">
        <v>327</v>
      </c>
      <c r="C76" s="63" t="s">
        <v>328</v>
      </c>
      <c r="D76" s="43">
        <v>729</v>
      </c>
      <c r="E76" s="43"/>
    </row>
    <row r="77" ht="32.4" spans="1:5">
      <c r="A77" s="43" t="s">
        <v>329</v>
      </c>
      <c r="B77" s="43"/>
      <c r="C77" s="63" t="s">
        <v>330</v>
      </c>
      <c r="D77" s="43">
        <v>70.4</v>
      </c>
      <c r="E77" s="43"/>
    </row>
    <row r="78" ht="21.6" spans="1:5">
      <c r="A78" s="43" t="s">
        <v>102</v>
      </c>
      <c r="B78" s="43"/>
      <c r="C78" s="63" t="s">
        <v>331</v>
      </c>
      <c r="D78" s="43">
        <v>46.4</v>
      </c>
      <c r="E78" s="43"/>
    </row>
    <row r="79" spans="1:5">
      <c r="A79" s="26" t="s">
        <v>38</v>
      </c>
      <c r="B79" s="87"/>
      <c r="C79" s="88"/>
      <c r="D79" s="56">
        <v>259.3</v>
      </c>
      <c r="E79" s="89"/>
    </row>
    <row r="80" ht="32.4" spans="1:5">
      <c r="A80" s="43" t="s">
        <v>81</v>
      </c>
      <c r="B80" s="43"/>
      <c r="C80" s="63" t="s">
        <v>332</v>
      </c>
      <c r="D80" s="43">
        <v>259.3</v>
      </c>
      <c r="E80" s="89"/>
    </row>
  </sheetData>
  <mergeCells count="13">
    <mergeCell ref="A2:E2"/>
    <mergeCell ref="A4:B4"/>
    <mergeCell ref="C4:C5"/>
    <mergeCell ref="C24:C26"/>
    <mergeCell ref="C32:C33"/>
    <mergeCell ref="C67:C68"/>
    <mergeCell ref="D4:D5"/>
    <mergeCell ref="D24:D26"/>
    <mergeCell ref="D32:D33"/>
    <mergeCell ref="D67:D68"/>
    <mergeCell ref="E4:E5"/>
    <mergeCell ref="E24:E26"/>
    <mergeCell ref="E29:E30"/>
  </mergeCells>
  <pageMargins left="0.75" right="0.75" top="1" bottom="1" header="0.511805555555556" footer="0.511805555555556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3"/>
  <sheetViews>
    <sheetView workbookViewId="0">
      <selection activeCell="G10" sqref="G10"/>
    </sheetView>
  </sheetViews>
  <sheetFormatPr defaultColWidth="9" defaultRowHeight="14.4" outlineLevelCol="4"/>
  <cols>
    <col min="1" max="1" width="34.8796296296296" customWidth="1"/>
    <col min="2" max="2" width="11.75" customWidth="1"/>
    <col min="3" max="3" width="18.1296296296296" customWidth="1"/>
    <col min="4" max="4" width="14.3796296296296" customWidth="1"/>
    <col min="5" max="5" width="27.8796296296296" customWidth="1"/>
  </cols>
  <sheetData>
    <row r="1" spans="1:1">
      <c r="A1" t="s">
        <v>333</v>
      </c>
    </row>
    <row r="2" ht="18.6" spans="1:5">
      <c r="A2" s="1" t="s">
        <v>334</v>
      </c>
      <c r="B2" s="1"/>
      <c r="C2" s="1"/>
      <c r="D2" s="1"/>
      <c r="E2" s="1"/>
    </row>
    <row r="3" spans="5:5">
      <c r="E3" s="2" t="s">
        <v>2</v>
      </c>
    </row>
    <row r="4" spans="1:5">
      <c r="A4" s="3" t="s">
        <v>44</v>
      </c>
      <c r="B4" s="3" t="s">
        <v>42</v>
      </c>
      <c r="C4" s="3" t="s">
        <v>43</v>
      </c>
      <c r="D4" s="4" t="s">
        <v>5</v>
      </c>
      <c r="E4" s="5" t="s">
        <v>6</v>
      </c>
    </row>
    <row r="5" spans="1:5">
      <c r="A5" s="3"/>
      <c r="B5" s="3"/>
      <c r="C5" s="3"/>
      <c r="D5" s="4"/>
      <c r="E5" s="5"/>
    </row>
    <row r="6" ht="45" customHeight="1" spans="1:5">
      <c r="A6" s="6" t="s">
        <v>8</v>
      </c>
      <c r="B6" s="7"/>
      <c r="C6" s="8"/>
      <c r="D6" s="9">
        <v>9.1</v>
      </c>
      <c r="E6" s="10"/>
    </row>
    <row r="7" ht="45" customHeight="1" spans="1:5">
      <c r="A7" s="6" t="s">
        <v>32</v>
      </c>
      <c r="B7" s="7"/>
      <c r="C7" s="8"/>
      <c r="D7" s="11">
        <v>9.1</v>
      </c>
      <c r="E7" s="10"/>
    </row>
    <row r="8" ht="36" spans="1:5">
      <c r="A8" s="12" t="s">
        <v>49</v>
      </c>
      <c r="B8" s="13"/>
      <c r="C8" s="14" t="s">
        <v>335</v>
      </c>
      <c r="D8" s="10">
        <v>9.1</v>
      </c>
      <c r="E8" s="10"/>
    </row>
    <row r="9" ht="34" customHeight="1" spans="1:5">
      <c r="A9" s="6" t="s">
        <v>33</v>
      </c>
      <c r="B9" s="7"/>
      <c r="C9" s="8"/>
      <c r="D9" s="9">
        <v>0</v>
      </c>
      <c r="E9" s="14"/>
    </row>
    <row r="10" ht="36" spans="1:5">
      <c r="A10" s="12" t="s">
        <v>336</v>
      </c>
      <c r="B10" s="13"/>
      <c r="C10" s="14" t="s">
        <v>337</v>
      </c>
      <c r="D10" s="15">
        <v>21.8</v>
      </c>
      <c r="E10" s="16" t="s">
        <v>338</v>
      </c>
    </row>
    <row r="11" ht="42" customHeight="1" spans="1:5">
      <c r="A11" s="12" t="s">
        <v>339</v>
      </c>
      <c r="B11" s="13"/>
      <c r="C11" s="14" t="s">
        <v>340</v>
      </c>
      <c r="D11" s="15">
        <v>-21.8</v>
      </c>
      <c r="E11" s="16"/>
    </row>
    <row r="12" ht="49" customHeight="1" spans="1:5">
      <c r="A12" s="12" t="s">
        <v>341</v>
      </c>
      <c r="B12" s="13"/>
      <c r="C12" s="14" t="s">
        <v>342</v>
      </c>
      <c r="D12" s="15">
        <v>30.5</v>
      </c>
      <c r="E12" s="16" t="s">
        <v>343</v>
      </c>
    </row>
    <row r="13" ht="49" customHeight="1" spans="1:5">
      <c r="A13" s="12" t="s">
        <v>339</v>
      </c>
      <c r="B13" s="13"/>
      <c r="C13" s="14" t="s">
        <v>340</v>
      </c>
      <c r="D13" s="15">
        <v>-30.5</v>
      </c>
      <c r="E13" s="16"/>
    </row>
  </sheetData>
  <mergeCells count="8">
    <mergeCell ref="A2:E2"/>
    <mergeCell ref="A4:A5"/>
    <mergeCell ref="B4:B5"/>
    <mergeCell ref="C4:C5"/>
    <mergeCell ref="D4:D5"/>
    <mergeCell ref="E4:E5"/>
    <mergeCell ref="E10:E11"/>
    <mergeCell ref="E12:E1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汇总表</vt:lpstr>
      <vt:lpstr>小修保养</vt:lpstr>
      <vt:lpstr>养护工程</vt:lpstr>
      <vt:lpstr>绿美化工程</vt:lpstr>
      <vt:lpstr>基础数据采集</vt:lpstr>
      <vt:lpstr>养护工程遗留</vt:lpstr>
      <vt:lpstr>危桥维修改造工程遗留</vt:lpstr>
      <vt:lpstr>安全生命防护工程遗留</vt:lpstr>
      <vt:lpstr>服务区（停车区）工程遗留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宫平</dc:creator>
  <dcterms:created xsi:type="dcterms:W3CDTF">2019-08-12T09:46:00Z</dcterms:created>
  <dcterms:modified xsi:type="dcterms:W3CDTF">2019-10-08T01:52:37Z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